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mmortamento mutuo excel xls" sheetId="1" r:id="rId1"/>
  </sheets>
  <definedNames>
    <definedName name="Ammont_prestito" localSheetId="0">'Ammortamento mutuo excel xls'!$D$10</definedName>
    <definedName name="_xlnm.Print_Area" localSheetId="0">'Ammortamento mutuo excel xls'!$B$6:$H$141</definedName>
    <definedName name="Bil.Iniz" localSheetId="0">IF('Ammortamento mutuo excel xls'!IU1&lt;&gt;"",'Ammortamento mutuo excel xls'!D65536,"")</definedName>
    <definedName name="Bilancio.finale" localSheetId="0">IF('Ammortamento mutuo excel xls'!IR1&lt;&gt;"",'Ammortamento mutuo excel xls'!IT1-'Ammortamento mutuo excel xls'!IV1,"")</definedName>
    <definedName name="Bilancio_iniz_tab" localSheetId="0">'Ammortamento mutuo excel xls'!$H$18</definedName>
    <definedName name="Capitale" localSheetId="0">IF('Ammortamento mutuo excel xls'!IS1&lt;&gt;"",MIN('Ammortamento mutuo excel xls'!IU1,'Ammortamento mutuo excel xls'!Pagam_da_usare-'Ammortamento mutuo excel xls'!IV1),"")</definedName>
    <definedName name="Data_inizio_tabella" localSheetId="0">'Ammortamento mutuo excel xls'!$H$10</definedName>
    <definedName name="Durata_in_anni" localSheetId="0">'Ammortamento mutuo excel xls'!$D$12</definedName>
    <definedName name="Durata_in_anni">#REF!</definedName>
    <definedName name="Interesse" localSheetId="0">IF('Ammortamento mutuo excel xls'!IT1&lt;&gt;"",'Ammortamento mutuo excel xls'!IV1*'Ammortamento mutuo excel xls'!Tasso_periodico,"")</definedName>
    <definedName name="Interesse.Comp" localSheetId="0">IF('Ammortamento mutuo excel xls'!IQ1&lt;&gt;"",'Ammortamento mutuo excel xls'!A65536+'Ammortamento mutuo excel xls'!IT1,"")</definedName>
    <definedName name="Interesse_tabella" localSheetId="0">'Ammortamento mutuo excel xls'!$H$19</definedName>
    <definedName name="Mostra.Data" localSheetId="0">IF('Ammortamento mutuo excel xls'!IV1&lt;&gt;"",DATE(YEAR('Ammortamento mutuo excel xls'!Primo_pagam),MONTH('Ammortamento mutuo excel xls'!Primo_pagam)+('Ammortamento mutuo excel xls'!IV1-1)*12/'Ammortamento mutuo excel xls'!Pagam_per_anno,DAY('Ammortamento mutuo excel xls'!Primo_pagam)),"")</definedName>
    <definedName name="pagam.Num" localSheetId="0">IF(OR('Ammortamento mutuo excel xls'!A65536="",'Ammortamento mutuo excel xls'!A65536='Ammortamento mutuo excel xls'!Totale_pagam),"",'Ammortamento mutuo excel xls'!A65536+1)</definedName>
    <definedName name="Pagam_calcolato" localSheetId="0">'Ammortamento mutuo excel xls'!$D$16</definedName>
    <definedName name="Pagam_da_usare" localSheetId="0">'Ammortamento mutuo excel xls'!$D$18</definedName>
    <definedName name="Pagam_inizio_tabella" localSheetId="0">'Ammortamento mutuo excel xls'!$H$11</definedName>
    <definedName name="Pagam_per_anno" localSheetId="0">'Ammortamento mutuo excel xls'!$D$13</definedName>
    <definedName name="Pagam_per_anno">#REF!</definedName>
    <definedName name="Pagam_registrato" localSheetId="0">'Ammortamento mutuo excel xls'!$D$15</definedName>
    <definedName name="Play">656277505</definedName>
    <definedName name="Primo_pagam" localSheetId="0">'Ammortamento mutuo excel xls'!$D$14</definedName>
    <definedName name="Primo_pagam_num" localSheetId="0">'Ammortamento mutuo excel xls'!$D$19</definedName>
    <definedName name="Tasso_inter_annuale" localSheetId="0">'Ammortamento mutuo excel xls'!$D$11</definedName>
    <definedName name="Tasso_inter_annuale">#REF!</definedName>
    <definedName name="Tasso_periodico" localSheetId="0">'Ammortamento mutuo excel xls'!Tasso_inter_annuale/'Ammortamento mutuo excel xls'!Pagam_per_anno</definedName>
    <definedName name="_xlnm.Print_Titles" localSheetId="0">'Ammortamento mutuo excel xls'!$20:$21</definedName>
    <definedName name="Totale_pagam" localSheetId="0">'Ammortamento mutuo excel xls'!Pagam_per_anno*'Ammortamento mutuo excel xls'!Durata_in_anni</definedName>
    <definedName name="VBAdvanced.VB_Branch_Example" localSheetId="0">'Ammortamento mutuo excel xls'!VBAdvanced.VB_Branch_Example</definedName>
    <definedName name="VBAdvanced.VB_Branch_Example">[0]!VBAdvanced.VB_Branch_Example</definedName>
    <definedName name="VBAdvanced.VB_GetWindowsDirectory" localSheetId="0">'Ammortamento mutuo excel xls'!VBAdvanced.VB_GetWindowsDirectory</definedName>
    <definedName name="VBAdvanced.VB_GetWindowsDirectory">[0]!VBAdvanced.VB_GetWindowsDirectory</definedName>
  </definedNames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B22" authorId="0">
      <text>
        <r>
          <rPr>
            <b/>
            <sz val="10"/>
            <color indexed="10"/>
            <rFont val="Tahoma"/>
            <family val="2"/>
          </rPr>
          <t>Con la prima rata inizia il vero e proprio ammortamento formato da una quota capitale ed interessi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10"/>
            <color indexed="10"/>
            <rFont val="Tahoma"/>
            <family val="2"/>
          </rPr>
          <t>Puoi cambiare la data e personalizzarla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>Indica i giorni di preammortamento tecnico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color indexed="10"/>
            <rFont val="Tahoma"/>
            <family val="2"/>
          </rPr>
          <t xml:space="preserve">Puoi creare anche rate bimestrali, semestrali, annuali etc. indicando il numero di rate in un anoo… Per es. 1 è una rata annuale...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<sst xmlns="http://schemas.openxmlformats.org/spreadsheetml/2006/main" count="36" uniqueCount="36">
  <si>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Pagamento registrato:</t>
  </si>
  <si>
    <t>CALCOLO</t>
  </si>
  <si>
    <t>Pagamento:</t>
  </si>
  <si>
    <t>1° pagamento della tabella:</t>
  </si>
  <si>
    <t>Debito Residuo</t>
  </si>
  <si>
    <t>Riporto del debito</t>
  </si>
  <si>
    <t>delle rate</t>
  </si>
  <si>
    <t>Durata del mutuo in anni:</t>
  </si>
  <si>
    <t>Giorni di Preammortamento Tecnico:</t>
  </si>
  <si>
    <t>Rata di Preammortamento Tecnico:</t>
  </si>
  <si>
    <t>Calcolo mutuo con preammortamento excel xls:</t>
  </si>
  <si>
    <t>Costo annuale del mutuo:</t>
  </si>
  <si>
    <t>Scadenza pagamento 1^ rata:</t>
  </si>
  <si>
    <t>NB: la rata di preammortamento è di solo interessi passivi.</t>
  </si>
  <si>
    <t>Progressione</t>
  </si>
  <si>
    <t>Tasso di interesse Tan annuo:</t>
  </si>
  <si>
    <t>Numero delle rate ogni anno:</t>
  </si>
  <si>
    <t>Scadenza di</t>
  </si>
  <si>
    <t>ogni singola rata</t>
  </si>
  <si>
    <t>a rata pagata</t>
  </si>
  <si>
    <t>Somma degli</t>
  </si>
  <si>
    <t>interessi a scalare</t>
  </si>
  <si>
    <t>prima del pagamento</t>
  </si>
  <si>
    <t xml:space="preserve">Rata: </t>
  </si>
  <si>
    <t>quota interessi</t>
  </si>
  <si>
    <t>Rata:</t>
  </si>
  <si>
    <t>Quota capitale</t>
  </si>
  <si>
    <t>Costo della prima rata a regime:</t>
  </si>
  <si>
    <t>Dopo la rata di preammortamento inizia l'ammortamento vero e proprio!</t>
  </si>
  <si>
    <t>calcolo mutuo con preammortamento excel</t>
  </si>
  <si>
    <t>Più informazioni su:</t>
  </si>
  <si>
    <t>Somma da erogare in mutuo:</t>
  </si>
  <si>
    <t>Mutuo Prima Casa Fino a 40 anni: Banche Che Lo Fanno E Quando Conviene</t>
  </si>
  <si>
    <t xml:space="preserve">Calcolo Rapporto Rata Reddito Di Un Mutuo e Massimo Finanziabile </t>
  </si>
  <si>
    <t>Calcolo + Mutuo Con Ammortamento Italiano: Quando Ed A Chi Conviene?</t>
  </si>
  <si>
    <t>Foglio di calcolo di un mutuo con preammortamento in excel xls by PreFin.it - Edizione 2024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</si>
</sst>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General_)"/>
    <numFmt numFmtId="195" formatCode="_-[$€-410]\ * #,##0.00_-;\-[$€-410]\ * #,##0.00_-;_-[$€-410]\ * &quot;-&quot;??_-;_-@_-"/>
    <numFmt numFmtId="196" formatCode="[$-410]dddd\ d\ mmmm\ yyyy"/>
    <numFmt numFmtId="197" formatCode="h\.mm\.ss"/>
    <numFmt numFmtId="198" formatCode="&quot;€&quot;\ #,##0.00"/>
    <numFmt numFmtId="199" formatCode=";;"/>
  </numFmts>
  <fonts count="9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1"/>
      <name val="Geneva"/>
      <family val="0"/>
    </font>
    <font>
      <sz val="10"/>
      <color indexed="8"/>
      <name val="Arial"/>
      <family val="0"/>
    </font>
    <font>
      <b/>
      <sz val="9"/>
      <color indexed="9"/>
      <name val="Arial"/>
      <family val="2"/>
    </font>
    <font>
      <sz val="13"/>
      <name val="Arial"/>
      <family val="2"/>
    </font>
    <font>
      <sz val="10"/>
      <name val="Courier New"/>
      <family val="3"/>
    </font>
    <font>
      <b/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8"/>
      <name val="Calibri"/>
      <family val="2"/>
    </font>
    <font>
      <sz val="10"/>
      <color indexed="18"/>
      <name val="Arial"/>
      <family val="2"/>
    </font>
    <font>
      <b/>
      <u val="single"/>
      <sz val="10"/>
      <color indexed="56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FF"/>
      <name val="Arial"/>
      <family val="2"/>
    </font>
    <font>
      <sz val="10"/>
      <color theme="1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theme="3" tint="-0.24997000396251678"/>
      <name val="Calibri"/>
      <family val="2"/>
    </font>
    <font>
      <sz val="10"/>
      <color theme="3" tint="-0.24997000396251678"/>
      <name val="Arial"/>
      <family val="2"/>
    </font>
    <font>
      <b/>
      <u val="single"/>
      <sz val="10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u val="single"/>
      <sz val="12"/>
      <color theme="10"/>
      <name val="Arial"/>
      <family val="2"/>
    </font>
    <font>
      <b/>
      <sz val="10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194" fontId="1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5" fillId="0" borderId="10" xfId="46" applyFont="1" applyFill="1" applyBorder="1" applyAlignment="1">
      <alignment/>
    </xf>
    <xf numFmtId="43" fontId="0" fillId="0" borderId="0" xfId="48" applyFont="1" applyAlignment="1">
      <alignment/>
    </xf>
    <xf numFmtId="188" fontId="4" fillId="0" borderId="0" xfId="46" applyFont="1" applyAlignment="1">
      <alignment horizontal="center"/>
    </xf>
    <xf numFmtId="188" fontId="6" fillId="0" borderId="0" xfId="46" applyFont="1" applyFill="1" applyAlignment="1">
      <alignment/>
    </xf>
    <xf numFmtId="188" fontId="5" fillId="0" borderId="0" xfId="46" applyFont="1" applyFill="1" applyBorder="1" applyAlignment="1">
      <alignment/>
    </xf>
    <xf numFmtId="188" fontId="0" fillId="0" borderId="0" xfId="46" applyFont="1" applyAlignment="1">
      <alignment vertical="center"/>
    </xf>
    <xf numFmtId="188" fontId="74" fillId="0" borderId="11" xfId="46" applyFont="1" applyFill="1" applyBorder="1" applyAlignment="1">
      <alignment vertical="center"/>
    </xf>
    <xf numFmtId="188" fontId="0" fillId="0" borderId="0" xfId="46" applyFont="1" applyBorder="1" applyAlignment="1">
      <alignment/>
    </xf>
    <xf numFmtId="188" fontId="1" fillId="0" borderId="0" xfId="46" applyFont="1" applyBorder="1" applyAlignment="1">
      <alignment horizontal="right" vertical="center"/>
    </xf>
    <xf numFmtId="188" fontId="75" fillId="0" borderId="0" xfId="46" applyFont="1" applyAlignment="1">
      <alignment/>
    </xf>
    <xf numFmtId="188" fontId="76" fillId="0" borderId="0" xfId="46" applyFont="1" applyFill="1" applyBorder="1" applyAlignment="1">
      <alignment vertical="center"/>
    </xf>
    <xf numFmtId="188" fontId="74" fillId="0" borderId="0" xfId="46" applyFont="1" applyFill="1" applyBorder="1" applyAlignment="1">
      <alignment vertical="center"/>
    </xf>
    <xf numFmtId="10" fontId="77" fillId="0" borderId="0" xfId="46" applyNumberFormat="1" applyFont="1" applyFill="1" applyBorder="1" applyAlignment="1" applyProtection="1">
      <alignment horizontal="right" vertical="center"/>
      <protection locked="0"/>
    </xf>
    <xf numFmtId="170" fontId="77" fillId="0" borderId="0" xfId="49" applyNumberFormat="1" applyFont="1" applyFill="1" applyBorder="1" applyAlignment="1" applyProtection="1">
      <alignment horizontal="right" vertical="center"/>
      <protection locked="0"/>
    </xf>
    <xf numFmtId="41" fontId="77" fillId="0" borderId="0" xfId="49" applyFont="1" applyFill="1" applyBorder="1" applyAlignment="1" applyProtection="1">
      <alignment horizontal="right" vertical="center"/>
      <protection locked="0"/>
    </xf>
    <xf numFmtId="14" fontId="77" fillId="0" borderId="0" xfId="49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88" fontId="0" fillId="0" borderId="0" xfId="46" applyFont="1" applyAlignment="1">
      <alignment/>
    </xf>
    <xf numFmtId="0" fontId="7" fillId="0" borderId="0" xfId="0" applyFont="1" applyFill="1" applyAlignment="1" applyProtection="1">
      <alignment/>
      <protection/>
    </xf>
    <xf numFmtId="188" fontId="1" fillId="0" borderId="0" xfId="46" applyFont="1" applyFill="1" applyAlignment="1">
      <alignment vertical="center"/>
    </xf>
    <xf numFmtId="188" fontId="1" fillId="0" borderId="0" xfId="46" applyFont="1" applyFill="1" applyAlignment="1">
      <alignment/>
    </xf>
    <xf numFmtId="188" fontId="5" fillId="0" borderId="0" xfId="46" applyFont="1" applyFill="1" applyAlignment="1">
      <alignment/>
    </xf>
    <xf numFmtId="188" fontId="1" fillId="0" borderId="0" xfId="46" applyFont="1" applyFill="1" applyAlignment="1">
      <alignment/>
    </xf>
    <xf numFmtId="41" fontId="1" fillId="0" borderId="12" xfId="49" applyFont="1" applyFill="1" applyBorder="1" applyAlignment="1">
      <alignment horizontal="center"/>
    </xf>
    <xf numFmtId="41" fontId="5" fillId="0" borderId="12" xfId="49" applyFont="1" applyFill="1" applyBorder="1" applyAlignment="1">
      <alignment horizontal="center"/>
    </xf>
    <xf numFmtId="188" fontId="1" fillId="0" borderId="0" xfId="46" applyFont="1" applyAlignment="1">
      <alignment vertical="center"/>
    </xf>
    <xf numFmtId="188" fontId="1" fillId="0" borderId="0" xfId="46" applyFont="1" applyAlignment="1">
      <alignment/>
    </xf>
    <xf numFmtId="188" fontId="78" fillId="0" borderId="11" xfId="46" applyFont="1" applyFill="1" applyBorder="1" applyAlignment="1">
      <alignment vertical="center"/>
    </xf>
    <xf numFmtId="188" fontId="78" fillId="0" borderId="0" xfId="46" applyFont="1" applyFill="1" applyBorder="1" applyAlignment="1">
      <alignment vertical="center"/>
    </xf>
    <xf numFmtId="188" fontId="8" fillId="0" borderId="13" xfId="46" applyFont="1" applyBorder="1" applyAlignment="1">
      <alignment horizontal="right"/>
    </xf>
    <xf numFmtId="188" fontId="5" fillId="0" borderId="0" xfId="46" applyFont="1" applyAlignment="1">
      <alignment horizontal="right"/>
    </xf>
    <xf numFmtId="188" fontId="1" fillId="0" borderId="0" xfId="46" applyFont="1" applyAlignment="1">
      <alignment horizontal="right"/>
    </xf>
    <xf numFmtId="188" fontId="1" fillId="0" borderId="0" xfId="46" applyFont="1" applyAlignment="1">
      <alignment/>
    </xf>
    <xf numFmtId="14" fontId="1" fillId="0" borderId="12" xfId="46" applyNumberFormat="1" applyFont="1" applyBorder="1" applyAlignment="1">
      <alignment horizontal="center"/>
    </xf>
    <xf numFmtId="14" fontId="5" fillId="0" borderId="12" xfId="46" applyNumberFormat="1" applyFont="1" applyBorder="1" applyAlignment="1">
      <alignment horizontal="center"/>
    </xf>
    <xf numFmtId="188" fontId="5" fillId="33" borderId="0" xfId="46" applyFont="1" applyFill="1" applyAlignment="1">
      <alignment/>
    </xf>
    <xf numFmtId="188" fontId="5" fillId="33" borderId="0" xfId="46" applyFont="1" applyFill="1" applyAlignment="1">
      <alignment horizontal="left"/>
    </xf>
    <xf numFmtId="188" fontId="1" fillId="0" borderId="12" xfId="46" applyFont="1" applyBorder="1" applyAlignment="1">
      <alignment horizontal="center"/>
    </xf>
    <xf numFmtId="188" fontId="5" fillId="0" borderId="12" xfId="46" applyFont="1" applyBorder="1" applyAlignment="1">
      <alignment horizontal="center"/>
    </xf>
    <xf numFmtId="188" fontId="1" fillId="0" borderId="0" xfId="46" applyFont="1" applyBorder="1" applyAlignment="1">
      <alignment/>
    </xf>
    <xf numFmtId="188" fontId="5" fillId="0" borderId="0" xfId="46" applyFont="1" applyAlignment="1">
      <alignment/>
    </xf>
    <xf numFmtId="188" fontId="5" fillId="0" borderId="0" xfId="46" applyFont="1" applyAlignment="1">
      <alignment horizontal="centerContinuous"/>
    </xf>
    <xf numFmtId="188" fontId="1" fillId="0" borderId="10" xfId="46" applyFont="1" applyFill="1" applyBorder="1" applyAlignment="1">
      <alignment/>
    </xf>
    <xf numFmtId="188" fontId="1" fillId="0" borderId="0" xfId="46" applyFont="1" applyAlignment="1">
      <alignment horizontal="centerContinuous"/>
    </xf>
    <xf numFmtId="188" fontId="79" fillId="0" borderId="11" xfId="46" applyFont="1" applyFill="1" applyBorder="1" applyAlignment="1">
      <alignment vertical="center"/>
    </xf>
    <xf numFmtId="188" fontId="79" fillId="0" borderId="0" xfId="46" applyFont="1" applyFill="1" applyBorder="1" applyAlignment="1">
      <alignment vertical="center"/>
    </xf>
    <xf numFmtId="188" fontId="80" fillId="0" borderId="0" xfId="46" applyFont="1" applyFill="1" applyAlignment="1">
      <alignment/>
    </xf>
    <xf numFmtId="188" fontId="81" fillId="0" borderId="0" xfId="46" applyFont="1" applyFill="1" applyAlignment="1">
      <alignment horizontal="right"/>
    </xf>
    <xf numFmtId="188" fontId="80" fillId="0" borderId="0" xfId="46" applyFont="1" applyFill="1" applyAlignment="1">
      <alignment horizontal="centerContinuous"/>
    </xf>
    <xf numFmtId="188" fontId="80" fillId="0" borderId="10" xfId="46" applyFont="1" applyFill="1" applyBorder="1" applyAlignment="1">
      <alignment/>
    </xf>
    <xf numFmtId="188" fontId="80" fillId="0" borderId="12" xfId="46" applyFont="1" applyFill="1" applyBorder="1" applyAlignment="1">
      <alignment horizontal="center"/>
    </xf>
    <xf numFmtId="188" fontId="81" fillId="0" borderId="12" xfId="46" applyFont="1" applyFill="1" applyBorder="1" applyAlignment="1">
      <alignment horizontal="center"/>
    </xf>
    <xf numFmtId="188" fontId="1" fillId="0" borderId="0" xfId="46" applyFont="1" applyBorder="1" applyAlignment="1">
      <alignment horizontal="centerContinuous" vertical="top"/>
    </xf>
    <xf numFmtId="188" fontId="1" fillId="0" borderId="14" xfId="46" applyFont="1" applyBorder="1" applyAlignment="1">
      <alignment horizontal="center"/>
    </xf>
    <xf numFmtId="188" fontId="5" fillId="0" borderId="14" xfId="46" applyFont="1" applyBorder="1" applyAlignment="1">
      <alignment horizontal="center"/>
    </xf>
    <xf numFmtId="188" fontId="9" fillId="0" borderId="0" xfId="46" applyFont="1" applyBorder="1" applyAlignment="1">
      <alignment/>
    </xf>
    <xf numFmtId="193" fontId="82" fillId="0" borderId="0" xfId="46" applyNumberFormat="1" applyFont="1" applyFill="1" applyBorder="1" applyAlignment="1">
      <alignment horizontal="center" vertical="center"/>
    </xf>
    <xf numFmtId="188" fontId="76" fillId="0" borderId="0" xfId="46" applyFont="1" applyBorder="1" applyAlignment="1">
      <alignment horizontal="right" vertical="center"/>
    </xf>
    <xf numFmtId="0" fontId="1" fillId="0" borderId="0" xfId="46" applyNumberFormat="1" applyFont="1" applyBorder="1" applyAlignment="1">
      <alignment/>
    </xf>
    <xf numFmtId="0" fontId="5" fillId="0" borderId="0" xfId="46" applyNumberFormat="1" applyFont="1" applyBorder="1" applyAlignment="1">
      <alignment horizontal="right" vertical="center"/>
    </xf>
    <xf numFmtId="0" fontId="81" fillId="0" borderId="0" xfId="46" applyNumberFormat="1" applyFont="1" applyFill="1" applyBorder="1" applyAlignment="1">
      <alignment horizontal="right"/>
    </xf>
    <xf numFmtId="0" fontId="5" fillId="0" borderId="0" xfId="46" applyNumberFormat="1" applyFont="1" applyFill="1" applyBorder="1" applyAlignment="1">
      <alignment horizontal="left"/>
    </xf>
    <xf numFmtId="0" fontId="1" fillId="0" borderId="0" xfId="46" applyNumberFormat="1" applyFont="1" applyAlignment="1">
      <alignment/>
    </xf>
    <xf numFmtId="0" fontId="5" fillId="0" borderId="0" xfId="46" applyNumberFormat="1" applyFont="1" applyAlignment="1">
      <alignment/>
    </xf>
    <xf numFmtId="0" fontId="81" fillId="0" borderId="0" xfId="46" applyNumberFormat="1" applyFont="1" applyFill="1" applyAlignment="1">
      <alignment horizontal="right"/>
    </xf>
    <xf numFmtId="0" fontId="5" fillId="0" borderId="0" xfId="49" applyNumberFormat="1" applyFont="1" applyFill="1" applyBorder="1" applyAlignment="1">
      <alignment horizontal="left"/>
    </xf>
    <xf numFmtId="0" fontId="81" fillId="0" borderId="0" xfId="46" applyNumberFormat="1" applyFont="1" applyFill="1" applyAlignment="1">
      <alignment/>
    </xf>
    <xf numFmtId="198" fontId="77" fillId="0" borderId="0" xfId="46" applyNumberFormat="1" applyFont="1" applyFill="1" applyBorder="1" applyAlignment="1" applyProtection="1">
      <alignment horizontal="right" vertical="center"/>
      <protection locked="0"/>
    </xf>
    <xf numFmtId="188" fontId="83" fillId="34" borderId="15" xfId="46" applyFont="1" applyFill="1" applyBorder="1" applyAlignment="1">
      <alignment vertical="center"/>
    </xf>
    <xf numFmtId="188" fontId="1" fillId="34" borderId="16" xfId="46" applyFont="1" applyFill="1" applyBorder="1" applyAlignment="1">
      <alignment horizontal="right" vertical="center"/>
    </xf>
    <xf numFmtId="188" fontId="84" fillId="34" borderId="17" xfId="46" applyFont="1" applyFill="1" applyBorder="1" applyAlignment="1">
      <alignment vertical="center"/>
    </xf>
    <xf numFmtId="188" fontId="1" fillId="34" borderId="18" xfId="46" applyFont="1" applyFill="1" applyBorder="1" applyAlignment="1">
      <alignment horizontal="right" vertical="center"/>
    </xf>
    <xf numFmtId="0" fontId="85" fillId="0" borderId="0" xfId="0" applyFont="1" applyAlignment="1">
      <alignment/>
    </xf>
    <xf numFmtId="0" fontId="86" fillId="0" borderId="0" xfId="52" applyFont="1" applyFill="1" applyProtection="1">
      <alignment/>
      <protection/>
    </xf>
    <xf numFmtId="0" fontId="86" fillId="0" borderId="0" xfId="52" applyFont="1" applyProtection="1">
      <alignment/>
      <protection/>
    </xf>
    <xf numFmtId="0" fontId="87" fillId="0" borderId="0" xfId="36" applyFont="1" applyFill="1" applyAlignment="1" applyProtection="1">
      <alignment/>
      <protection/>
    </xf>
    <xf numFmtId="0" fontId="11" fillId="0" borderId="0" xfId="36" applyNumberFormat="1" applyFont="1" applyFill="1" applyBorder="1" applyAlignment="1" applyProtection="1">
      <alignment vertical="center"/>
      <protection/>
    </xf>
    <xf numFmtId="194" fontId="11" fillId="0" borderId="0" xfId="36" applyNumberFormat="1" applyFont="1" applyFill="1" applyBorder="1" applyAlignment="1" applyProtection="1">
      <alignment vertical="center"/>
      <protection/>
    </xf>
    <xf numFmtId="194" fontId="11" fillId="0" borderId="0" xfId="36" applyNumberFormat="1" applyFont="1" applyFill="1" applyBorder="1" applyAlignment="1" applyProtection="1">
      <alignment/>
      <protection/>
    </xf>
    <xf numFmtId="0" fontId="11" fillId="0" borderId="0" xfId="36" applyNumberFormat="1" applyFont="1" applyFill="1" applyBorder="1" applyAlignment="1" applyProtection="1">
      <alignment/>
      <protection/>
    </xf>
    <xf numFmtId="194" fontId="88" fillId="0" borderId="0" xfId="51" applyFont="1" applyFill="1" applyProtection="1">
      <alignment/>
      <protection/>
    </xf>
    <xf numFmtId="188" fontId="89" fillId="0" borderId="19" xfId="46" applyFont="1" applyFill="1" applyBorder="1" applyAlignment="1">
      <alignment vertical="center"/>
    </xf>
    <xf numFmtId="193" fontId="82" fillId="0" borderId="0" xfId="46" applyNumberFormat="1" applyFont="1" applyFill="1" applyBorder="1" applyAlignment="1">
      <alignment horizontal="right" vertical="center"/>
    </xf>
    <xf numFmtId="199" fontId="82" fillId="0" borderId="0" xfId="46" applyNumberFormat="1" applyFont="1" applyFill="1" applyBorder="1" applyAlignment="1">
      <alignment horizontal="left" vertical="center"/>
    </xf>
    <xf numFmtId="188" fontId="78" fillId="0" borderId="20" xfId="46" applyFont="1" applyFill="1" applyBorder="1" applyAlignment="1">
      <alignment vertical="center"/>
    </xf>
    <xf numFmtId="0" fontId="90" fillId="0" borderId="0" xfId="36" applyNumberFormat="1" applyFont="1" applyAlignment="1" applyProtection="1">
      <alignment/>
      <protection/>
    </xf>
    <xf numFmtId="0" fontId="90" fillId="0" borderId="0" xfId="36" applyNumberFormat="1" applyFont="1" applyFill="1" applyAlignment="1" applyProtection="1">
      <alignment/>
      <protection/>
    </xf>
    <xf numFmtId="14" fontId="1" fillId="0" borderId="0" xfId="46" applyNumberFormat="1" applyFont="1" applyBorder="1" applyAlignment="1">
      <alignment horizontal="center"/>
    </xf>
    <xf numFmtId="188" fontId="91" fillId="0" borderId="21" xfId="46" applyFont="1" applyFill="1" applyBorder="1" applyAlignment="1">
      <alignment horizontal="center"/>
    </xf>
    <xf numFmtId="188" fontId="91" fillId="0" borderId="14" xfId="46" applyFont="1" applyFill="1" applyBorder="1" applyAlignment="1">
      <alignment horizontal="center"/>
    </xf>
    <xf numFmtId="188" fontId="91" fillId="0" borderId="21" xfId="46" applyFont="1" applyFill="1" applyBorder="1" applyAlignment="1">
      <alignment horizontal="center" vertical="center"/>
    </xf>
    <xf numFmtId="188" fontId="91" fillId="0" borderId="22" xfId="46" applyFont="1" applyFill="1" applyBorder="1" applyAlignment="1">
      <alignment horizontal="center" vertical="center"/>
    </xf>
    <xf numFmtId="188" fontId="92" fillId="0" borderId="22" xfId="46" applyFont="1" applyFill="1" applyBorder="1" applyAlignment="1">
      <alignment horizontal="center" vertical="center"/>
    </xf>
    <xf numFmtId="188" fontId="91" fillId="0" borderId="22" xfId="46" applyFont="1" applyFill="1" applyBorder="1" applyAlignment="1">
      <alignment horizontal="center"/>
    </xf>
    <xf numFmtId="198" fontId="76" fillId="0" borderId="0" xfId="46" applyNumberFormat="1" applyFont="1" applyAlignment="1">
      <alignment horizontal="right" vertical="center"/>
    </xf>
    <xf numFmtId="198" fontId="82" fillId="34" borderId="23" xfId="46" applyNumberFormat="1" applyFont="1" applyFill="1" applyBorder="1" applyAlignment="1">
      <alignment vertical="center"/>
    </xf>
    <xf numFmtId="0" fontId="80" fillId="0" borderId="0" xfId="46" applyNumberFormat="1" applyFont="1" applyAlignment="1">
      <alignment horizontal="center" vertical="center"/>
    </xf>
    <xf numFmtId="188" fontId="93" fillId="0" borderId="0" xfId="46" applyFont="1" applyFill="1" applyAlignment="1">
      <alignment horizontal="right" vertical="center"/>
    </xf>
    <xf numFmtId="41" fontId="1" fillId="35" borderId="24" xfId="49" applyFont="1" applyFill="1" applyBorder="1" applyAlignment="1">
      <alignment horizontal="center"/>
    </xf>
    <xf numFmtId="188" fontId="91" fillId="34" borderId="21" xfId="46" applyFont="1" applyFill="1" applyBorder="1" applyAlignment="1">
      <alignment horizontal="center"/>
    </xf>
    <xf numFmtId="188" fontId="91" fillId="34" borderId="22" xfId="46" applyFont="1" applyFill="1" applyBorder="1" applyAlignment="1">
      <alignment horizontal="center"/>
    </xf>
    <xf numFmtId="188" fontId="1" fillId="34" borderId="12" xfId="46" applyFont="1" applyFill="1" applyBorder="1" applyAlignment="1">
      <alignment horizontal="center"/>
    </xf>
    <xf numFmtId="188" fontId="5" fillId="34" borderId="12" xfId="46" applyFont="1" applyFill="1" applyBorder="1" applyAlignment="1">
      <alignment horizontal="center"/>
    </xf>
    <xf numFmtId="188" fontId="1" fillId="34" borderId="0" xfId="46" applyFont="1" applyFill="1" applyAlignment="1">
      <alignment/>
    </xf>
    <xf numFmtId="0" fontId="76" fillId="36" borderId="25" xfId="46" applyNumberFormat="1" applyFont="1" applyFill="1" applyBorder="1" applyAlignment="1">
      <alignment vertical="center"/>
    </xf>
    <xf numFmtId="0" fontId="5" fillId="0" borderId="0" xfId="46" applyNumberFormat="1" applyFont="1" applyAlignment="1">
      <alignment horizontal="center" vertical="center"/>
    </xf>
    <xf numFmtId="194" fontId="90" fillId="0" borderId="0" xfId="36" applyNumberFormat="1" applyFont="1" applyFill="1" applyAlignment="1" applyProtection="1">
      <alignment vertical="center"/>
      <protection/>
    </xf>
    <xf numFmtId="0" fontId="90" fillId="0" borderId="0" xfId="36" applyFont="1" applyFill="1" applyAlignment="1" applyProtection="1">
      <alignment vertical="center"/>
      <protection/>
    </xf>
    <xf numFmtId="0" fontId="94" fillId="0" borderId="0" xfId="46" applyNumberFormat="1" applyFont="1" applyAlignment="1">
      <alignment horizontal="right" vertical="center"/>
    </xf>
    <xf numFmtId="194" fontId="95" fillId="0" borderId="0" xfId="36" applyNumberFormat="1" applyFont="1" applyFill="1" applyAlignment="1" applyProtection="1">
      <alignment vertical="center"/>
      <protection/>
    </xf>
    <xf numFmtId="0" fontId="95" fillId="0" borderId="0" xfId="36" applyFont="1" applyFill="1" applyAlignment="1" applyProtection="1">
      <alignment vertical="center"/>
      <protection/>
    </xf>
    <xf numFmtId="194" fontId="95" fillId="0" borderId="0" xfId="36" applyNumberFormat="1" applyFont="1" applyFill="1" applyAlignment="1" applyProtection="1">
      <alignment/>
      <protection/>
    </xf>
    <xf numFmtId="0" fontId="95" fillId="0" borderId="0" xfId="36" applyFont="1" applyFill="1" applyAlignment="1" applyProtection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rmale_MUTUO" xfId="51"/>
    <cellStyle name="Normale_Valutazione mutuo-prestito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refin.it/calcolo-finanziamento-mutuo-con-preammortamento-excel-xls.htm" TargetMode="External" /><Relationship Id="rId3" Type="http://schemas.openxmlformats.org/officeDocument/2006/relationships/hyperlink" Target="https://www.prefin.it/calcolo-finanziamento-mutuo-con-preammortamento-excel-x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228600</xdr:rowOff>
    </xdr:from>
    <xdr:to>
      <xdr:col>3</xdr:col>
      <xdr:colOff>1028700</xdr:colOff>
      <xdr:row>3</xdr:row>
      <xdr:rowOff>133350</xdr:rowOff>
    </xdr:to>
    <xdr:pic>
      <xdr:nvPicPr>
        <xdr:cNvPr id="1" name="Immagine 1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3228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prestiti/piccoli-piccolissimi-prestiti-online.htm?ref:UtiFinRatePresXlx" TargetMode="External" /><Relationship Id="rId2" Type="http://schemas.openxmlformats.org/officeDocument/2006/relationships/hyperlink" Target="https://www.prefin.it/calcolo-finanziamento-mutuo-con-preammortamento-excel-xls.htm" TargetMode="External" /><Relationship Id="rId3" Type="http://schemas.openxmlformats.org/officeDocument/2006/relationships/hyperlink" Target="http://www.utifin.com/prestiti/calcola-capitale-massimo-finanziabile.htm" TargetMode="External" /><Relationship Id="rId4" Type="http://schemas.openxmlformats.org/officeDocument/2006/relationships/hyperlink" Target="https://www.prefin.it/calcolo-rapporto-rata-reddito-prestito-mutuo-finanziamento.htm" TargetMode="External" /><Relationship Id="rId5" Type="http://schemas.openxmlformats.org/officeDocument/2006/relationships/hyperlink" Target="https://www.prefin.it/calcolo-piano-ammortamento-italiano-excel.htm" TargetMode="External" /><Relationship Id="rId6" Type="http://schemas.openxmlformats.org/officeDocument/2006/relationships/hyperlink" Target="https://www.prefin.it/mutui-con-durata-fino-a-40-anni.htm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8"/>
  <sheetViews>
    <sheetView showGridLines="0" tabSelected="1" zoomScalePageLayoutView="0" workbookViewId="0" topLeftCell="A1">
      <pane xSplit="8" ySplit="21" topLeftCell="I22" activePane="bottomRight" state="frozen"/>
      <selection pane="topLeft" activeCell="A1" sqref="A1"/>
      <selection pane="topRight" activeCell="I1" sqref="I1"/>
      <selection pane="bottomLeft" activeCell="A22" sqref="A22"/>
      <selection pane="bottomRight" activeCell="I48" sqref="I48"/>
    </sheetView>
  </sheetViews>
  <sheetFormatPr defaultColWidth="0" defaultRowHeight="12.75"/>
  <cols>
    <col min="1" max="1" width="1.421875" style="1" customWidth="1"/>
    <col min="2" max="2" width="16.140625" style="26" customWidth="1"/>
    <col min="3" max="3" width="19.00390625" style="36" customWidth="1"/>
    <col min="4" max="4" width="22.00390625" style="36" customWidth="1"/>
    <col min="5" max="5" width="22.140625" style="36" customWidth="1"/>
    <col min="6" max="6" width="18.28125" style="36" customWidth="1"/>
    <col min="7" max="7" width="17.57421875" style="50" customWidth="1"/>
    <col min="8" max="8" width="21.140625" style="36" customWidth="1"/>
    <col min="9" max="9" width="19.28125" style="1" customWidth="1"/>
    <col min="10" max="10" width="16.57421875" style="1" customWidth="1"/>
    <col min="11" max="12" width="12.7109375" style="1" hidden="1" customWidth="1"/>
    <col min="13" max="16384" width="0" style="1" hidden="1" customWidth="1"/>
  </cols>
  <sheetData>
    <row r="1" spans="2:10" s="8" customFormat="1" ht="19.5" customHeight="1">
      <c r="B1" s="23"/>
      <c r="C1" s="29"/>
      <c r="D1" s="29"/>
      <c r="E1" s="84" t="s">
        <v>10</v>
      </c>
      <c r="F1" s="76"/>
      <c r="G1" s="76"/>
      <c r="H1" s="77"/>
      <c r="I1" s="78"/>
      <c r="J1" s="19"/>
    </row>
    <row r="2" spans="2:10" s="8" customFormat="1" ht="23.25" customHeight="1">
      <c r="B2" s="23"/>
      <c r="C2" s="29"/>
      <c r="D2" s="29"/>
      <c r="E2" s="113" t="s">
        <v>32</v>
      </c>
      <c r="F2" s="113"/>
      <c r="G2" s="113"/>
      <c r="H2" s="114"/>
      <c r="I2" s="114"/>
      <c r="J2" s="20"/>
    </row>
    <row r="3" spans="2:10" s="8" customFormat="1" ht="22.5" customHeight="1">
      <c r="B3" s="23"/>
      <c r="C3" s="29"/>
      <c r="D3" s="29"/>
      <c r="E3" s="110" t="s">
        <v>33</v>
      </c>
      <c r="F3" s="110"/>
      <c r="G3" s="110"/>
      <c r="H3" s="111"/>
      <c r="I3" s="111"/>
      <c r="J3" s="20"/>
    </row>
    <row r="4" spans="2:10" s="21" customFormat="1" ht="18" customHeight="1">
      <c r="B4" s="24"/>
      <c r="C4" s="30"/>
      <c r="D4" s="30"/>
      <c r="E4" s="115" t="s">
        <v>34</v>
      </c>
      <c r="F4" s="115"/>
      <c r="G4" s="115"/>
      <c r="H4" s="116"/>
      <c r="I4" s="79"/>
      <c r="J4" s="22"/>
    </row>
    <row r="5" spans="2:10" s="21" customFormat="1" ht="8.25" customHeight="1" thickBot="1">
      <c r="B5" s="24"/>
      <c r="C5" s="30"/>
      <c r="D5" s="30"/>
      <c r="E5" s="80"/>
      <c r="F5" s="81"/>
      <c r="G5" s="82"/>
      <c r="H5" s="82"/>
      <c r="I5" s="83"/>
      <c r="J5" s="22"/>
    </row>
    <row r="6" spans="1:9" s="9" customFormat="1" ht="24.75" customHeight="1" thickBot="1">
      <c r="A6" s="14"/>
      <c r="B6" s="85" t="s">
        <v>35</v>
      </c>
      <c r="C6" s="31"/>
      <c r="D6" s="31"/>
      <c r="E6" s="31"/>
      <c r="F6" s="31"/>
      <c r="G6" s="48"/>
      <c r="H6" s="88"/>
      <c r="I6" s="14"/>
    </row>
    <row r="7" spans="2:8" s="14" customFormat="1" ht="11.25" customHeight="1" thickBot="1">
      <c r="B7" s="13"/>
      <c r="C7" s="32"/>
      <c r="D7" s="32"/>
      <c r="E7" s="32"/>
      <c r="F7" s="32"/>
      <c r="G7" s="49"/>
      <c r="H7" s="32"/>
    </row>
    <row r="8" spans="2:8" s="8" customFormat="1" ht="21.75" customHeight="1">
      <c r="B8" s="72"/>
      <c r="C8" s="73" t="s">
        <v>8</v>
      </c>
      <c r="D8" s="108">
        <v>37</v>
      </c>
      <c r="E8" s="29"/>
      <c r="F8" s="29"/>
      <c r="G8" s="101" t="s">
        <v>11</v>
      </c>
      <c r="H8" s="98">
        <f>+Pagam_calcolato*Pagam_per_anno</f>
        <v>6139.519842077547</v>
      </c>
    </row>
    <row r="9" spans="2:8" s="8" customFormat="1" ht="21.75" customHeight="1" thickBot="1">
      <c r="B9" s="74"/>
      <c r="C9" s="75" t="s">
        <v>9</v>
      </c>
      <c r="D9" s="99">
        <f>D8*D10*D11/365</f>
        <v>350.9931506849315</v>
      </c>
      <c r="E9" s="29"/>
      <c r="F9" s="29"/>
      <c r="G9" s="101" t="s">
        <v>27</v>
      </c>
      <c r="H9" s="86">
        <f>PMT(Tasso_periodico,Totale_pagam,-Ammont_prestito)</f>
        <v>511.6266535064622</v>
      </c>
    </row>
    <row r="10" spans="2:9" s="10" customFormat="1" ht="17.25" customHeight="1">
      <c r="B10" s="7"/>
      <c r="C10" s="11" t="s">
        <v>31</v>
      </c>
      <c r="D10" s="71">
        <v>125000</v>
      </c>
      <c r="E10" s="62"/>
      <c r="F10" s="63"/>
      <c r="G10" s="64"/>
      <c r="H10" s="65"/>
      <c r="I10" s="59"/>
    </row>
    <row r="11" spans="2:9" ht="16.5" customHeight="1">
      <c r="B11" s="25"/>
      <c r="C11" s="11" t="s">
        <v>15</v>
      </c>
      <c r="D11" s="15">
        <v>0.0277</v>
      </c>
      <c r="E11" s="66"/>
      <c r="F11" s="100" t="s">
        <v>13</v>
      </c>
      <c r="G11" s="68"/>
      <c r="H11" s="69"/>
      <c r="I11" s="12"/>
    </row>
    <row r="12" spans="2:8" ht="15" customHeight="1">
      <c r="B12" s="25"/>
      <c r="C12" s="11" t="s">
        <v>7</v>
      </c>
      <c r="D12" s="16">
        <v>30</v>
      </c>
      <c r="E12" s="66"/>
      <c r="F12" s="109" t="s">
        <v>28</v>
      </c>
      <c r="G12" s="70"/>
      <c r="H12" s="67"/>
    </row>
    <row r="13" spans="2:8" ht="15" customHeight="1">
      <c r="B13" s="25"/>
      <c r="C13" s="11" t="s">
        <v>16</v>
      </c>
      <c r="D13" s="17">
        <v>12</v>
      </c>
      <c r="E13" s="112" t="s">
        <v>30</v>
      </c>
      <c r="F13" s="89" t="s">
        <v>29</v>
      </c>
      <c r="G13" s="90"/>
      <c r="H13" s="89"/>
    </row>
    <row r="14" spans="2:8" ht="14.25" customHeight="1">
      <c r="B14" s="25"/>
      <c r="C14" s="11" t="s">
        <v>12</v>
      </c>
      <c r="D14" s="18">
        <f ca="1">TODAY()</f>
        <v>45299</v>
      </c>
      <c r="E14" s="66"/>
      <c r="F14" s="67"/>
      <c r="G14" s="70"/>
      <c r="H14" s="67"/>
    </row>
    <row r="15" spans="2:8" ht="12.75" hidden="1">
      <c r="B15" s="25"/>
      <c r="C15" s="33" t="s">
        <v>0</v>
      </c>
      <c r="D15" s="6"/>
      <c r="E15" s="45"/>
      <c r="F15" s="47"/>
      <c r="G15" s="52"/>
      <c r="H15" s="47"/>
    </row>
    <row r="16" spans="2:8" s="10" customFormat="1" ht="10.5" customHeight="1">
      <c r="B16" s="7"/>
      <c r="C16" s="61"/>
      <c r="D16" s="87">
        <f>PMT(Tasso_periodico,Totale_pagam,-Ammont_prestito)</f>
        <v>511.6266535064622</v>
      </c>
      <c r="E16" s="43"/>
      <c r="F16" s="61"/>
      <c r="G16" s="60"/>
      <c r="H16" s="56"/>
    </row>
    <row r="17" spans="2:8" ht="16.5" customHeight="1" hidden="1">
      <c r="B17" s="3" t="s">
        <v>1</v>
      </c>
      <c r="C17" s="3"/>
      <c r="D17" s="3"/>
      <c r="E17" s="46"/>
      <c r="F17" s="46"/>
      <c r="G17" s="53"/>
      <c r="H17" s="46"/>
    </row>
    <row r="18" spans="2:8" ht="12.75" hidden="1">
      <c r="B18" s="25"/>
      <c r="C18" s="34" t="s">
        <v>2</v>
      </c>
      <c r="D18" s="39">
        <f>IF(Pagam_registrato=0,Pagam_calcolato,Pagam_registrato)</f>
        <v>511.6266535064622</v>
      </c>
      <c r="E18" s="44"/>
      <c r="F18" s="44"/>
      <c r="G18" s="51" t="str">
        <f>"Bilancio iniziale al pagamento "&amp;TEXT(Primo_pagam_num,"0")&amp;":"</f>
        <v>Bilancio iniziale al pagamento 1:</v>
      </c>
      <c r="H18" s="39">
        <f>FV(Tasso_inter_annuale/Pagam_per_anno,Primo_pagam_num-1,Pagam_da_usare,-Ammont_prestito)</f>
        <v>125000</v>
      </c>
    </row>
    <row r="19" spans="3:8" ht="12.75" hidden="1">
      <c r="C19" s="35" t="s">
        <v>3</v>
      </c>
      <c r="D19" s="40">
        <f>IF(H10=0,IF(H11=0,1,H11),1+D13*(YEAR(H10)-YEAR(D14))+INT(D13*(MONTH(H10)-MONTH(D14))/12)+IF(DAY(H10)&gt;DAY(D14),1))</f>
        <v>1</v>
      </c>
      <c r="E19" s="44"/>
      <c r="F19" s="44"/>
      <c r="G19" s="51" t="str">
        <f>"Interesse composto prima del pagamento "&amp;TEXT(Primo_pagam_num,"0")&amp;":"</f>
        <v>Interesse composto prima del pagamento 1:</v>
      </c>
      <c r="H19" s="39">
        <f>Pagam_da_usare*(Primo_pagam_num-1)-(Ammont_prestito-Bilancio_iniz_tab)</f>
        <v>0</v>
      </c>
    </row>
    <row r="20" spans="2:11" s="2" customFormat="1" ht="12.75">
      <c r="B20" s="92" t="s">
        <v>14</v>
      </c>
      <c r="C20" s="94" t="s">
        <v>17</v>
      </c>
      <c r="D20" s="94" t="s">
        <v>5</v>
      </c>
      <c r="E20" s="103" t="s">
        <v>23</v>
      </c>
      <c r="F20" s="103" t="s">
        <v>25</v>
      </c>
      <c r="G20" s="94" t="s">
        <v>4</v>
      </c>
      <c r="H20" s="92" t="s">
        <v>20</v>
      </c>
      <c r="K20"/>
    </row>
    <row r="21" spans="2:11" s="2" customFormat="1" ht="13.5" thickBot="1">
      <c r="B21" s="93" t="s">
        <v>6</v>
      </c>
      <c r="C21" s="95" t="s">
        <v>18</v>
      </c>
      <c r="D21" s="96" t="s">
        <v>22</v>
      </c>
      <c r="E21" s="104" t="s">
        <v>24</v>
      </c>
      <c r="F21" s="104" t="s">
        <v>26</v>
      </c>
      <c r="G21" s="95" t="s">
        <v>19</v>
      </c>
      <c r="H21" s="97" t="s">
        <v>21</v>
      </c>
      <c r="K21"/>
    </row>
    <row r="22" spans="2:12" s="2" customFormat="1" ht="20.25" customHeight="1" thickBot="1">
      <c r="B22" s="102">
        <f>IF(Primo_pagam_num&lt;Totale_pagam,Primo_pagam_num,"")</f>
        <v>1</v>
      </c>
      <c r="C22" s="91">
        <f aca="true" t="shared" si="0" ref="C22:C85">Mostra.Data</f>
        <v>45299</v>
      </c>
      <c r="D22" s="41">
        <f>IF(B22&lt;&gt;"",IF(Bilancio_iniz_tab&lt;0,0,Bilancio_iniz_tab),"")</f>
        <v>125000</v>
      </c>
      <c r="E22" s="105">
        <f aca="true" t="shared" si="1" ref="E22:E85">Interesse</f>
        <v>288.54166666666663</v>
      </c>
      <c r="F22" s="105">
        <f aca="true" t="shared" si="2" ref="F22:F85">Capitale</f>
        <v>223.0849868397956</v>
      </c>
      <c r="G22" s="54">
        <f aca="true" t="shared" si="3" ref="G22:G85">Bilancio.finale</f>
        <v>124776.91501316021</v>
      </c>
      <c r="H22" s="57">
        <f>IF(B22&lt;&gt;"",E22+Interesse_tabella,"")</f>
        <v>288.54166666666663</v>
      </c>
      <c r="J22" s="5"/>
      <c r="K22"/>
      <c r="L22"/>
    </row>
    <row r="23" spans="2:12" s="2" customFormat="1" ht="12.75">
      <c r="B23" s="27">
        <f aca="true" t="shared" si="4" ref="B23:B86">pagam.Num</f>
        <v>2</v>
      </c>
      <c r="C23" s="37">
        <f t="shared" si="0"/>
        <v>45330</v>
      </c>
      <c r="D23" s="41">
        <f aca="true" t="shared" si="5" ref="D23:D86">Bil.Iniz</f>
        <v>124776.91501316021</v>
      </c>
      <c r="E23" s="105">
        <f t="shared" si="1"/>
        <v>288.0267121553781</v>
      </c>
      <c r="F23" s="105">
        <f t="shared" si="2"/>
        <v>223.5999413510841</v>
      </c>
      <c r="G23" s="54">
        <f t="shared" si="3"/>
        <v>124553.31507180912</v>
      </c>
      <c r="H23" s="57">
        <f aca="true" t="shared" si="6" ref="H23:H86">Interesse.Comp</f>
        <v>576.5683788220447</v>
      </c>
      <c r="K23" s="4"/>
      <c r="L23"/>
    </row>
    <row r="24" spans="2:12" s="2" customFormat="1" ht="12.75">
      <c r="B24" s="27">
        <f t="shared" si="4"/>
        <v>3</v>
      </c>
      <c r="C24" s="37">
        <f t="shared" si="0"/>
        <v>45359</v>
      </c>
      <c r="D24" s="41">
        <f t="shared" si="5"/>
        <v>124553.31507180912</v>
      </c>
      <c r="E24" s="105">
        <f t="shared" si="1"/>
        <v>287.510568957426</v>
      </c>
      <c r="F24" s="105">
        <f t="shared" si="2"/>
        <v>224.1160845490362</v>
      </c>
      <c r="G24" s="54">
        <f t="shared" si="3"/>
        <v>124329.19898726008</v>
      </c>
      <c r="H24" s="57">
        <f t="shared" si="6"/>
        <v>864.0789477794707</v>
      </c>
      <c r="K24"/>
      <c r="L24"/>
    </row>
    <row r="25" spans="2:12" s="2" customFormat="1" ht="12.75">
      <c r="B25" s="27">
        <f t="shared" si="4"/>
        <v>4</v>
      </c>
      <c r="C25" s="37">
        <f t="shared" si="0"/>
        <v>45390</v>
      </c>
      <c r="D25" s="41">
        <f t="shared" si="5"/>
        <v>124329.19898726008</v>
      </c>
      <c r="E25" s="105">
        <f t="shared" si="1"/>
        <v>286.9932343289253</v>
      </c>
      <c r="F25" s="105">
        <f t="shared" si="2"/>
        <v>224.6334191775369</v>
      </c>
      <c r="G25" s="54">
        <f t="shared" si="3"/>
        <v>124104.56556808254</v>
      </c>
      <c r="H25" s="57">
        <f t="shared" si="6"/>
        <v>1151.072182108396</v>
      </c>
      <c r="K25"/>
      <c r="L25"/>
    </row>
    <row r="26" spans="2:12" s="2" customFormat="1" ht="12.75">
      <c r="B26" s="27">
        <f t="shared" si="4"/>
        <v>5</v>
      </c>
      <c r="C26" s="37">
        <f t="shared" si="0"/>
        <v>45420</v>
      </c>
      <c r="D26" s="41">
        <f t="shared" si="5"/>
        <v>124104.56556808254</v>
      </c>
      <c r="E26" s="105">
        <f t="shared" si="1"/>
        <v>286.4747055196572</v>
      </c>
      <c r="F26" s="105">
        <f t="shared" si="2"/>
        <v>225.151947986805</v>
      </c>
      <c r="G26" s="54">
        <f t="shared" si="3"/>
        <v>123879.41362009574</v>
      </c>
      <c r="H26" s="57">
        <f t="shared" si="6"/>
        <v>1437.5468876280531</v>
      </c>
      <c r="K26"/>
      <c r="L26"/>
    </row>
    <row r="27" spans="2:12" s="2" customFormat="1" ht="12.75">
      <c r="B27" s="27">
        <f t="shared" si="4"/>
        <v>6</v>
      </c>
      <c r="C27" s="37">
        <f t="shared" si="0"/>
        <v>45451</v>
      </c>
      <c r="D27" s="41">
        <f t="shared" si="5"/>
        <v>123879.41362009574</v>
      </c>
      <c r="E27" s="105">
        <f t="shared" si="1"/>
        <v>285.95497977305433</v>
      </c>
      <c r="F27" s="105">
        <f t="shared" si="2"/>
        <v>225.67167373340789</v>
      </c>
      <c r="G27" s="54">
        <f t="shared" si="3"/>
        <v>123653.74194636234</v>
      </c>
      <c r="H27" s="57">
        <f t="shared" si="6"/>
        <v>1723.5018674011076</v>
      </c>
      <c r="K27"/>
      <c r="L27"/>
    </row>
    <row r="28" spans="2:12" s="2" customFormat="1" ht="12.75">
      <c r="B28" s="27">
        <f t="shared" si="4"/>
        <v>7</v>
      </c>
      <c r="C28" s="37">
        <f t="shared" si="0"/>
        <v>45481</v>
      </c>
      <c r="D28" s="41">
        <f t="shared" si="5"/>
        <v>123653.74194636234</v>
      </c>
      <c r="E28" s="105">
        <f t="shared" si="1"/>
        <v>285.43405432618636</v>
      </c>
      <c r="F28" s="105">
        <f t="shared" si="2"/>
        <v>226.19259918027586</v>
      </c>
      <c r="G28" s="54">
        <f t="shared" si="3"/>
        <v>123427.54934718207</v>
      </c>
      <c r="H28" s="57">
        <f t="shared" si="6"/>
        <v>2008.935921727294</v>
      </c>
      <c r="K28"/>
      <c r="L28"/>
    </row>
    <row r="29" spans="2:12" s="2" customFormat="1" ht="12.75">
      <c r="B29" s="27">
        <f>pagam.Num</f>
        <v>8</v>
      </c>
      <c r="C29" s="37">
        <f t="shared" si="0"/>
        <v>45512</v>
      </c>
      <c r="D29" s="41">
        <f t="shared" si="5"/>
        <v>123427.54934718207</v>
      </c>
      <c r="E29" s="105">
        <f t="shared" si="1"/>
        <v>284.91192640974526</v>
      </c>
      <c r="F29" s="105">
        <f t="shared" si="2"/>
        <v>226.71472709671696</v>
      </c>
      <c r="G29" s="54">
        <f t="shared" si="3"/>
        <v>123200.83462008536</v>
      </c>
      <c r="H29" s="57">
        <f t="shared" si="6"/>
        <v>2293.8478481370394</v>
      </c>
      <c r="K29"/>
      <c r="L29"/>
    </row>
    <row r="30" spans="2:12" s="2" customFormat="1" ht="12.75">
      <c r="B30" s="27">
        <f t="shared" si="4"/>
        <v>9</v>
      </c>
      <c r="C30" s="37">
        <f t="shared" si="0"/>
        <v>45543</v>
      </c>
      <c r="D30" s="41">
        <f t="shared" si="5"/>
        <v>123200.83462008536</v>
      </c>
      <c r="E30" s="105">
        <f t="shared" si="1"/>
        <v>284.38859324803036</v>
      </c>
      <c r="F30" s="105">
        <f t="shared" si="2"/>
        <v>227.23806025843186</v>
      </c>
      <c r="G30" s="54">
        <f t="shared" si="3"/>
        <v>122973.59655982692</v>
      </c>
      <c r="H30" s="57">
        <f t="shared" si="6"/>
        <v>2578.2364413850696</v>
      </c>
      <c r="K30"/>
      <c r="L30"/>
    </row>
    <row r="31" spans="2:12" s="2" customFormat="1" ht="12.75">
      <c r="B31" s="27">
        <f t="shared" si="4"/>
        <v>10</v>
      </c>
      <c r="C31" s="37">
        <f t="shared" si="0"/>
        <v>45573</v>
      </c>
      <c r="D31" s="41">
        <f t="shared" si="5"/>
        <v>122973.59655982692</v>
      </c>
      <c r="E31" s="105">
        <f t="shared" si="1"/>
        <v>283.8640520589338</v>
      </c>
      <c r="F31" s="105">
        <f t="shared" si="2"/>
        <v>227.76260144752843</v>
      </c>
      <c r="G31" s="54">
        <f t="shared" si="3"/>
        <v>122745.8339583794</v>
      </c>
      <c r="H31" s="57">
        <f t="shared" si="6"/>
        <v>2862.1004934440034</v>
      </c>
      <c r="K31"/>
      <c r="L31"/>
    </row>
    <row r="32" spans="2:12" s="2" customFormat="1" ht="12.75">
      <c r="B32" s="27">
        <f t="shared" si="4"/>
        <v>11</v>
      </c>
      <c r="C32" s="37">
        <f t="shared" si="0"/>
        <v>45604</v>
      </c>
      <c r="D32" s="41">
        <f t="shared" si="5"/>
        <v>122745.8339583794</v>
      </c>
      <c r="E32" s="105">
        <f t="shared" si="1"/>
        <v>283.33830005392576</v>
      </c>
      <c r="F32" s="105">
        <f t="shared" si="2"/>
        <v>228.28835345253646</v>
      </c>
      <c r="G32" s="54">
        <f t="shared" si="3"/>
        <v>122517.54560492687</v>
      </c>
      <c r="H32" s="57">
        <f t="shared" si="6"/>
        <v>3145.438793497929</v>
      </c>
      <c r="K32"/>
      <c r="L32"/>
    </row>
    <row r="33" spans="2:12" s="2" customFormat="1" ht="12.75">
      <c r="B33" s="27">
        <f t="shared" si="4"/>
        <v>12</v>
      </c>
      <c r="C33" s="37">
        <f t="shared" si="0"/>
        <v>45634</v>
      </c>
      <c r="D33" s="41">
        <f t="shared" si="5"/>
        <v>122517.54560492687</v>
      </c>
      <c r="E33" s="105">
        <f t="shared" si="1"/>
        <v>282.8113344380395</v>
      </c>
      <c r="F33" s="105">
        <f t="shared" si="2"/>
        <v>228.8153190684227</v>
      </c>
      <c r="G33" s="54">
        <f t="shared" si="3"/>
        <v>122288.73028585844</v>
      </c>
      <c r="H33" s="57">
        <f t="shared" si="6"/>
        <v>3428.2501279359685</v>
      </c>
      <c r="K33"/>
      <c r="L33"/>
    </row>
    <row r="34" spans="2:12" s="2" customFormat="1" ht="12.75">
      <c r="B34" s="27">
        <f t="shared" si="4"/>
        <v>13</v>
      </c>
      <c r="C34" s="37">
        <f t="shared" si="0"/>
        <v>45665</v>
      </c>
      <c r="D34" s="41">
        <f t="shared" si="5"/>
        <v>122288.73028585844</v>
      </c>
      <c r="E34" s="105">
        <f t="shared" si="1"/>
        <v>282.28315240985654</v>
      </c>
      <c r="F34" s="105">
        <f t="shared" si="2"/>
        <v>229.34350109660568</v>
      </c>
      <c r="G34" s="54">
        <f t="shared" si="3"/>
        <v>122059.38678476184</v>
      </c>
      <c r="H34" s="57">
        <f t="shared" si="6"/>
        <v>3710.533280345825</v>
      </c>
      <c r="K34"/>
      <c r="L34"/>
    </row>
    <row r="35" spans="2:12" s="2" customFormat="1" ht="12.75">
      <c r="B35" s="27">
        <f t="shared" si="4"/>
        <v>14</v>
      </c>
      <c r="C35" s="37">
        <f t="shared" si="0"/>
        <v>45696</v>
      </c>
      <c r="D35" s="41">
        <f t="shared" si="5"/>
        <v>122059.38678476184</v>
      </c>
      <c r="E35" s="105">
        <f t="shared" si="1"/>
        <v>281.7537511614919</v>
      </c>
      <c r="F35" s="105">
        <f t="shared" si="2"/>
        <v>229.87290234497033</v>
      </c>
      <c r="G35" s="54">
        <f t="shared" si="3"/>
        <v>121829.51388241687</v>
      </c>
      <c r="H35" s="57">
        <f t="shared" si="6"/>
        <v>3992.287031507317</v>
      </c>
      <c r="K35"/>
      <c r="L35"/>
    </row>
    <row r="36" spans="2:12" s="2" customFormat="1" ht="12.75">
      <c r="B36" s="27">
        <f t="shared" si="4"/>
        <v>15</v>
      </c>
      <c r="C36" s="37">
        <f t="shared" si="0"/>
        <v>45724</v>
      </c>
      <c r="D36" s="41">
        <f t="shared" si="5"/>
        <v>121829.51388241687</v>
      </c>
      <c r="E36" s="105">
        <f t="shared" si="1"/>
        <v>281.2231278785789</v>
      </c>
      <c r="F36" s="105">
        <f t="shared" si="2"/>
        <v>230.4035256278833</v>
      </c>
      <c r="G36" s="54">
        <f t="shared" si="3"/>
        <v>121599.11035678898</v>
      </c>
      <c r="H36" s="57">
        <f t="shared" si="6"/>
        <v>4273.510159385896</v>
      </c>
      <c r="K36"/>
      <c r="L36"/>
    </row>
    <row r="37" spans="2:12" s="2" customFormat="1" ht="12.75">
      <c r="B37" s="27">
        <f t="shared" si="4"/>
        <v>16</v>
      </c>
      <c r="C37" s="37">
        <f t="shared" si="0"/>
        <v>45755</v>
      </c>
      <c r="D37" s="41">
        <f t="shared" si="5"/>
        <v>121599.11035678898</v>
      </c>
      <c r="E37" s="105">
        <f t="shared" si="1"/>
        <v>280.6912797402546</v>
      </c>
      <c r="F37" s="105">
        <f t="shared" si="2"/>
        <v>230.93537376620765</v>
      </c>
      <c r="G37" s="54">
        <f t="shared" si="3"/>
        <v>121368.17498302278</v>
      </c>
      <c r="H37" s="57">
        <f t="shared" si="6"/>
        <v>4554.201439126151</v>
      </c>
      <c r="K37"/>
      <c r="L37"/>
    </row>
    <row r="38" spans="2:12" s="2" customFormat="1" ht="12.75">
      <c r="B38" s="27">
        <f t="shared" si="4"/>
        <v>17</v>
      </c>
      <c r="C38" s="37">
        <f t="shared" si="0"/>
        <v>45785</v>
      </c>
      <c r="D38" s="41">
        <f t="shared" si="5"/>
        <v>121368.17498302278</v>
      </c>
      <c r="E38" s="105">
        <f t="shared" si="1"/>
        <v>280.1582039191442</v>
      </c>
      <c r="F38" s="105">
        <f t="shared" si="2"/>
        <v>231.468449587318</v>
      </c>
      <c r="G38" s="54">
        <f t="shared" si="3"/>
        <v>121136.70653343546</v>
      </c>
      <c r="H38" s="57">
        <f t="shared" si="6"/>
        <v>4834.359643045295</v>
      </c>
      <c r="K38"/>
      <c r="L38"/>
    </row>
    <row r="39" spans="2:12" s="2" customFormat="1" ht="12.75">
      <c r="B39" s="27">
        <f t="shared" si="4"/>
        <v>18</v>
      </c>
      <c r="C39" s="37">
        <f t="shared" si="0"/>
        <v>45816</v>
      </c>
      <c r="D39" s="41">
        <f t="shared" si="5"/>
        <v>121136.70653343546</v>
      </c>
      <c r="E39" s="105">
        <f t="shared" si="1"/>
        <v>279.62389758134685</v>
      </c>
      <c r="F39" s="105">
        <f t="shared" si="2"/>
        <v>232.00275592511537</v>
      </c>
      <c r="G39" s="54">
        <f t="shared" si="3"/>
        <v>120904.70377751034</v>
      </c>
      <c r="H39" s="57">
        <f t="shared" si="6"/>
        <v>5113.983540626642</v>
      </c>
      <c r="K39"/>
      <c r="L39"/>
    </row>
    <row r="40" spans="2:12" s="2" customFormat="1" ht="12.75">
      <c r="B40" s="27">
        <f t="shared" si="4"/>
        <v>19</v>
      </c>
      <c r="C40" s="37">
        <f t="shared" si="0"/>
        <v>45846</v>
      </c>
      <c r="D40" s="41">
        <f t="shared" si="5"/>
        <v>120904.70377751034</v>
      </c>
      <c r="E40" s="105">
        <f t="shared" si="1"/>
        <v>279.08835788641966</v>
      </c>
      <c r="F40" s="105">
        <f t="shared" si="2"/>
        <v>232.53829562004256</v>
      </c>
      <c r="G40" s="54">
        <f t="shared" si="3"/>
        <v>120672.16548189029</v>
      </c>
      <c r="H40" s="57">
        <f t="shared" si="6"/>
        <v>5393.071898513062</v>
      </c>
      <c r="K40"/>
      <c r="L40"/>
    </row>
    <row r="41" spans="2:12" s="2" customFormat="1" ht="12.75">
      <c r="B41" s="27">
        <f t="shared" si="4"/>
        <v>20</v>
      </c>
      <c r="C41" s="37">
        <f t="shared" si="0"/>
        <v>45877</v>
      </c>
      <c r="D41" s="41">
        <f t="shared" si="5"/>
        <v>120672.16548189029</v>
      </c>
      <c r="E41" s="105">
        <f t="shared" si="1"/>
        <v>278.5515819873634</v>
      </c>
      <c r="F41" s="105">
        <f t="shared" si="2"/>
        <v>233.0750715190988</v>
      </c>
      <c r="G41" s="54">
        <f t="shared" si="3"/>
        <v>120439.0904103712</v>
      </c>
      <c r="H41" s="57">
        <f t="shared" si="6"/>
        <v>5671.623480500425</v>
      </c>
      <c r="K41"/>
      <c r="L41"/>
    </row>
    <row r="42" spans="2:12" s="2" customFormat="1" ht="12.75">
      <c r="B42" s="27">
        <f t="shared" si="4"/>
        <v>21</v>
      </c>
      <c r="C42" s="37">
        <f t="shared" si="0"/>
        <v>45908</v>
      </c>
      <c r="D42" s="41">
        <f t="shared" si="5"/>
        <v>120439.0904103712</v>
      </c>
      <c r="E42" s="105">
        <f t="shared" si="1"/>
        <v>278.01356703060685</v>
      </c>
      <c r="F42" s="105">
        <f t="shared" si="2"/>
        <v>233.61308647585537</v>
      </c>
      <c r="G42" s="54">
        <f t="shared" si="3"/>
        <v>120205.47732389533</v>
      </c>
      <c r="H42" s="57">
        <f t="shared" si="6"/>
        <v>5949.637047531032</v>
      </c>
      <c r="K42"/>
      <c r="L42"/>
    </row>
    <row r="43" spans="2:12" s="2" customFormat="1" ht="12.75">
      <c r="B43" s="27">
        <f t="shared" si="4"/>
        <v>22</v>
      </c>
      <c r="C43" s="37">
        <f t="shared" si="0"/>
        <v>45938</v>
      </c>
      <c r="D43" s="41">
        <f t="shared" si="5"/>
        <v>120205.47732389533</v>
      </c>
      <c r="E43" s="105">
        <f t="shared" si="1"/>
        <v>277.4743101559917</v>
      </c>
      <c r="F43" s="105">
        <f t="shared" si="2"/>
        <v>234.15234335047052</v>
      </c>
      <c r="G43" s="54">
        <f t="shared" si="3"/>
        <v>119971.32498054486</v>
      </c>
      <c r="H43" s="57">
        <f t="shared" si="6"/>
        <v>6227.111357687024</v>
      </c>
      <c r="J43"/>
      <c r="K43"/>
      <c r="L43"/>
    </row>
    <row r="44" spans="2:12" s="2" customFormat="1" ht="12.75">
      <c r="B44" s="27">
        <f t="shared" si="4"/>
        <v>23</v>
      </c>
      <c r="C44" s="37">
        <f t="shared" si="0"/>
        <v>45969</v>
      </c>
      <c r="D44" s="41">
        <f t="shared" si="5"/>
        <v>119971.32498054486</v>
      </c>
      <c r="E44" s="105">
        <f t="shared" si="1"/>
        <v>276.9338084967577</v>
      </c>
      <c r="F44" s="105">
        <f t="shared" si="2"/>
        <v>234.6928450097045</v>
      </c>
      <c r="G44" s="54">
        <f t="shared" si="3"/>
        <v>119736.63213553515</v>
      </c>
      <c r="H44" s="57">
        <f t="shared" si="6"/>
        <v>6504.0451661837815</v>
      </c>
      <c r="J44"/>
      <c r="K44"/>
      <c r="L44"/>
    </row>
    <row r="45" spans="2:12" s="2" customFormat="1" ht="12.75">
      <c r="B45" s="27">
        <f t="shared" si="4"/>
        <v>24</v>
      </c>
      <c r="C45" s="37">
        <f t="shared" si="0"/>
        <v>45999</v>
      </c>
      <c r="D45" s="41">
        <f t="shared" si="5"/>
        <v>119736.63213553515</v>
      </c>
      <c r="E45" s="105">
        <f t="shared" si="1"/>
        <v>276.392059179527</v>
      </c>
      <c r="F45" s="105">
        <f t="shared" si="2"/>
        <v>235.23459432693522</v>
      </c>
      <c r="G45" s="54">
        <f t="shared" si="3"/>
        <v>119501.39754120822</v>
      </c>
      <c r="H45" s="57">
        <f t="shared" si="6"/>
        <v>6780.437225363308</v>
      </c>
      <c r="J45"/>
      <c r="K45"/>
      <c r="L45"/>
    </row>
    <row r="46" spans="2:12" s="2" customFormat="1" ht="12.75">
      <c r="B46" s="27">
        <f t="shared" si="4"/>
        <v>25</v>
      </c>
      <c r="C46" s="37">
        <f t="shared" si="0"/>
        <v>46030</v>
      </c>
      <c r="D46" s="41">
        <f t="shared" si="5"/>
        <v>119501.39754120822</v>
      </c>
      <c r="E46" s="105">
        <f t="shared" si="1"/>
        <v>275.849059324289</v>
      </c>
      <c r="F46" s="105">
        <f t="shared" si="2"/>
        <v>235.77759418217323</v>
      </c>
      <c r="G46" s="54">
        <f t="shared" si="3"/>
        <v>119265.61994702605</v>
      </c>
      <c r="H46" s="57">
        <f t="shared" si="6"/>
        <v>7056.286284687597</v>
      </c>
      <c r="J46"/>
      <c r="K46"/>
      <c r="L46"/>
    </row>
    <row r="47" spans="2:12" s="2" customFormat="1" ht="12.75">
      <c r="B47" s="27">
        <f t="shared" si="4"/>
        <v>26</v>
      </c>
      <c r="C47" s="37">
        <f t="shared" si="0"/>
        <v>46061</v>
      </c>
      <c r="D47" s="41">
        <f t="shared" si="5"/>
        <v>119265.61994702605</v>
      </c>
      <c r="E47" s="105">
        <f t="shared" si="1"/>
        <v>275.3048060443851</v>
      </c>
      <c r="F47" s="105">
        <f t="shared" si="2"/>
        <v>236.32184746207713</v>
      </c>
      <c r="G47" s="54">
        <f t="shared" si="3"/>
        <v>119029.29809956397</v>
      </c>
      <c r="H47" s="57">
        <f t="shared" si="6"/>
        <v>7331.591090731982</v>
      </c>
      <c r="J47"/>
      <c r="K47"/>
      <c r="L47"/>
    </row>
    <row r="48" spans="2:12" s="2" customFormat="1" ht="12.75">
      <c r="B48" s="27">
        <f t="shared" si="4"/>
        <v>27</v>
      </c>
      <c r="C48" s="37">
        <f t="shared" si="0"/>
        <v>46089</v>
      </c>
      <c r="D48" s="41">
        <f t="shared" si="5"/>
        <v>119029.29809956397</v>
      </c>
      <c r="E48" s="105">
        <f t="shared" si="1"/>
        <v>274.75929644649347</v>
      </c>
      <c r="F48" s="105">
        <f t="shared" si="2"/>
        <v>236.86735705996875</v>
      </c>
      <c r="G48" s="54">
        <f t="shared" si="3"/>
        <v>118792.430742504</v>
      </c>
      <c r="H48" s="57">
        <f t="shared" si="6"/>
        <v>7606.350387178476</v>
      </c>
      <c r="K48"/>
      <c r="L48"/>
    </row>
    <row r="49" spans="2:11" s="2" customFormat="1" ht="12.75">
      <c r="B49" s="27">
        <f t="shared" si="4"/>
        <v>28</v>
      </c>
      <c r="C49" s="37">
        <f t="shared" si="0"/>
        <v>46120</v>
      </c>
      <c r="D49" s="41">
        <f t="shared" si="5"/>
        <v>118792.430742504</v>
      </c>
      <c r="E49" s="105">
        <f t="shared" si="1"/>
        <v>274.2125276306134</v>
      </c>
      <c r="F49" s="105">
        <f t="shared" si="2"/>
        <v>237.4141258758488</v>
      </c>
      <c r="G49" s="54">
        <f t="shared" si="3"/>
        <v>118555.01661662816</v>
      </c>
      <c r="H49" s="57">
        <f t="shared" si="6"/>
        <v>7880.562914809089</v>
      </c>
      <c r="K49"/>
    </row>
    <row r="50" spans="2:11" s="2" customFormat="1" ht="12.75">
      <c r="B50" s="27">
        <f t="shared" si="4"/>
        <v>29</v>
      </c>
      <c r="C50" s="37">
        <f t="shared" si="0"/>
        <v>46150</v>
      </c>
      <c r="D50" s="41">
        <f t="shared" si="5"/>
        <v>118555.01661662816</v>
      </c>
      <c r="E50" s="105">
        <f t="shared" si="1"/>
        <v>273.66449669005</v>
      </c>
      <c r="F50" s="105">
        <f t="shared" si="2"/>
        <v>237.96215681641223</v>
      </c>
      <c r="G50" s="54">
        <f t="shared" si="3"/>
        <v>118317.05445981174</v>
      </c>
      <c r="H50" s="57">
        <f t="shared" si="6"/>
        <v>8154.22741149914</v>
      </c>
      <c r="K50"/>
    </row>
    <row r="51" spans="2:11" s="2" customFormat="1" ht="12.75">
      <c r="B51" s="27">
        <f t="shared" si="4"/>
        <v>30</v>
      </c>
      <c r="C51" s="37">
        <f t="shared" si="0"/>
        <v>46181</v>
      </c>
      <c r="D51" s="41">
        <f t="shared" si="5"/>
        <v>118317.05445981174</v>
      </c>
      <c r="E51" s="105">
        <f t="shared" si="1"/>
        <v>273.11520071139876</v>
      </c>
      <c r="F51" s="105">
        <f t="shared" si="2"/>
        <v>238.51145279506346</v>
      </c>
      <c r="G51" s="54">
        <f t="shared" si="3"/>
        <v>118078.54300701668</v>
      </c>
      <c r="H51" s="57">
        <f t="shared" si="6"/>
        <v>8427.342612210537</v>
      </c>
      <c r="K51"/>
    </row>
    <row r="52" spans="2:11" s="2" customFormat="1" ht="12.75">
      <c r="B52" s="27">
        <f t="shared" si="4"/>
        <v>31</v>
      </c>
      <c r="C52" s="37">
        <f t="shared" si="0"/>
        <v>46211</v>
      </c>
      <c r="D52" s="41">
        <f t="shared" si="5"/>
        <v>118078.54300701668</v>
      </c>
      <c r="E52" s="105">
        <f t="shared" si="1"/>
        <v>272.56463677453013</v>
      </c>
      <c r="F52" s="105">
        <f t="shared" si="2"/>
        <v>239.0620167319321</v>
      </c>
      <c r="G52" s="54">
        <f t="shared" si="3"/>
        <v>117839.48099028475</v>
      </c>
      <c r="H52" s="57">
        <f t="shared" si="6"/>
        <v>8699.907248985068</v>
      </c>
      <c r="K52"/>
    </row>
    <row r="53" spans="2:11" s="2" customFormat="1" ht="12.75">
      <c r="B53" s="27">
        <f t="shared" si="4"/>
        <v>32</v>
      </c>
      <c r="C53" s="37">
        <f t="shared" si="0"/>
        <v>46242</v>
      </c>
      <c r="D53" s="41">
        <f t="shared" si="5"/>
        <v>117839.48099028475</v>
      </c>
      <c r="E53" s="105">
        <f t="shared" si="1"/>
        <v>272.01280195257397</v>
      </c>
      <c r="F53" s="105">
        <f t="shared" si="2"/>
        <v>239.61385155388825</v>
      </c>
      <c r="G53" s="54">
        <f t="shared" si="3"/>
        <v>117599.86713873086</v>
      </c>
      <c r="H53" s="57">
        <f t="shared" si="6"/>
        <v>8971.920050937642</v>
      </c>
      <c r="K53"/>
    </row>
    <row r="54" spans="2:11" s="2" customFormat="1" ht="12.75">
      <c r="B54" s="27">
        <f t="shared" si="4"/>
        <v>33</v>
      </c>
      <c r="C54" s="37">
        <f t="shared" si="0"/>
        <v>46273</v>
      </c>
      <c r="D54" s="41">
        <f t="shared" si="5"/>
        <v>117599.86713873086</v>
      </c>
      <c r="E54" s="105">
        <f t="shared" si="1"/>
        <v>271.4596933119037</v>
      </c>
      <c r="F54" s="105">
        <f t="shared" si="2"/>
        <v>240.1669601945585</v>
      </c>
      <c r="G54" s="54">
        <f t="shared" si="3"/>
        <v>117359.7001785363</v>
      </c>
      <c r="H54" s="57">
        <f t="shared" si="6"/>
        <v>9243.379744249545</v>
      </c>
      <c r="K54"/>
    </row>
    <row r="55" spans="2:11" s="2" customFormat="1" ht="12.75">
      <c r="B55" s="27">
        <f t="shared" si="4"/>
        <v>34</v>
      </c>
      <c r="C55" s="37">
        <f t="shared" si="0"/>
        <v>46303</v>
      </c>
      <c r="D55" s="41">
        <f t="shared" si="5"/>
        <v>117359.7001785363</v>
      </c>
      <c r="E55" s="105">
        <f t="shared" si="1"/>
        <v>270.90530791212126</v>
      </c>
      <c r="F55" s="105">
        <f t="shared" si="2"/>
        <v>240.72134559434096</v>
      </c>
      <c r="G55" s="54">
        <f t="shared" si="3"/>
        <v>117118.97883294195</v>
      </c>
      <c r="H55" s="57">
        <f t="shared" si="6"/>
        <v>9514.285052161666</v>
      </c>
      <c r="K55"/>
    </row>
    <row r="56" spans="2:11" s="2" customFormat="1" ht="12.75">
      <c r="B56" s="27">
        <f t="shared" si="4"/>
        <v>35</v>
      </c>
      <c r="C56" s="37">
        <f t="shared" si="0"/>
        <v>46334</v>
      </c>
      <c r="D56" s="41">
        <f t="shared" si="5"/>
        <v>117118.97883294195</v>
      </c>
      <c r="E56" s="105">
        <f t="shared" si="1"/>
        <v>270.349642806041</v>
      </c>
      <c r="F56" s="105">
        <f t="shared" si="2"/>
        <v>241.27701070042122</v>
      </c>
      <c r="G56" s="54">
        <f t="shared" si="3"/>
        <v>116877.70182224154</v>
      </c>
      <c r="H56" s="57">
        <f t="shared" si="6"/>
        <v>9784.634694967706</v>
      </c>
      <c r="K56"/>
    </row>
    <row r="57" spans="2:8" s="2" customFormat="1" ht="12.75">
      <c r="B57" s="27">
        <f t="shared" si="4"/>
        <v>36</v>
      </c>
      <c r="C57" s="37">
        <f t="shared" si="0"/>
        <v>46364</v>
      </c>
      <c r="D57" s="41">
        <f t="shared" si="5"/>
        <v>116877.70182224154</v>
      </c>
      <c r="E57" s="105">
        <f t="shared" si="1"/>
        <v>269.7926950396742</v>
      </c>
      <c r="F57" s="105">
        <f t="shared" si="2"/>
        <v>241.83395846678803</v>
      </c>
      <c r="G57" s="54">
        <f t="shared" si="3"/>
        <v>116635.86786377475</v>
      </c>
      <c r="H57" s="57">
        <f t="shared" si="6"/>
        <v>10054.42739000738</v>
      </c>
    </row>
    <row r="58" spans="2:8" s="2" customFormat="1" ht="12.75">
      <c r="B58" s="27">
        <f t="shared" si="4"/>
        <v>37</v>
      </c>
      <c r="C58" s="37">
        <f t="shared" si="0"/>
        <v>46395</v>
      </c>
      <c r="D58" s="41">
        <f t="shared" si="5"/>
        <v>116635.86786377475</v>
      </c>
      <c r="E58" s="105">
        <f t="shared" si="1"/>
        <v>269.2344616522134</v>
      </c>
      <c r="F58" s="105">
        <f t="shared" si="2"/>
        <v>242.39219185424884</v>
      </c>
      <c r="G58" s="54">
        <f t="shared" si="3"/>
        <v>116393.4756719205</v>
      </c>
      <c r="H58" s="57">
        <f t="shared" si="6"/>
        <v>10323.661851659594</v>
      </c>
    </row>
    <row r="59" spans="2:8" s="2" customFormat="1" ht="12.75">
      <c r="B59" s="27">
        <f t="shared" si="4"/>
        <v>38</v>
      </c>
      <c r="C59" s="37">
        <f t="shared" si="0"/>
        <v>46426</v>
      </c>
      <c r="D59" s="41">
        <f t="shared" si="5"/>
        <v>116393.4756719205</v>
      </c>
      <c r="E59" s="105">
        <f t="shared" si="1"/>
        <v>268.6749396760165</v>
      </c>
      <c r="F59" s="105">
        <f t="shared" si="2"/>
        <v>242.95171383044573</v>
      </c>
      <c r="G59" s="54">
        <f t="shared" si="3"/>
        <v>116150.52395809005</v>
      </c>
      <c r="H59" s="57">
        <f t="shared" si="6"/>
        <v>10592.33679133561</v>
      </c>
    </row>
    <row r="60" spans="2:8" s="2" customFormat="1" ht="12.75">
      <c r="B60" s="27">
        <f t="shared" si="4"/>
        <v>39</v>
      </c>
      <c r="C60" s="37">
        <f t="shared" si="0"/>
        <v>46454</v>
      </c>
      <c r="D60" s="41">
        <f t="shared" si="5"/>
        <v>116150.52395809005</v>
      </c>
      <c r="E60" s="105">
        <f t="shared" si="1"/>
        <v>268.1141261365912</v>
      </c>
      <c r="F60" s="105">
        <f t="shared" si="2"/>
        <v>243.512527369871</v>
      </c>
      <c r="G60" s="54">
        <f t="shared" si="3"/>
        <v>115907.01143072019</v>
      </c>
      <c r="H60" s="57">
        <f t="shared" si="6"/>
        <v>10860.450917472202</v>
      </c>
    </row>
    <row r="61" spans="2:8" s="2" customFormat="1" ht="12.75">
      <c r="B61" s="27">
        <f t="shared" si="4"/>
        <v>40</v>
      </c>
      <c r="C61" s="37">
        <f t="shared" si="0"/>
        <v>46485</v>
      </c>
      <c r="D61" s="41">
        <f t="shared" si="5"/>
        <v>115907.01143072019</v>
      </c>
      <c r="E61" s="105">
        <f t="shared" si="1"/>
        <v>267.5520180525791</v>
      </c>
      <c r="F61" s="105">
        <f t="shared" si="2"/>
        <v>244.0746354538831</v>
      </c>
      <c r="G61" s="54">
        <f t="shared" si="3"/>
        <v>115662.9367952663</v>
      </c>
      <c r="H61" s="57">
        <f t="shared" si="6"/>
        <v>11128.002935524783</v>
      </c>
    </row>
    <row r="62" spans="2:8" s="2" customFormat="1" ht="12.75">
      <c r="B62" s="27">
        <f t="shared" si="4"/>
        <v>41</v>
      </c>
      <c r="C62" s="37">
        <f t="shared" si="0"/>
        <v>46515</v>
      </c>
      <c r="D62" s="41">
        <f t="shared" si="5"/>
        <v>115662.9367952663</v>
      </c>
      <c r="E62" s="105">
        <f t="shared" si="1"/>
        <v>266.9886124357397</v>
      </c>
      <c r="F62" s="105">
        <f t="shared" si="2"/>
        <v>244.63804107072252</v>
      </c>
      <c r="G62" s="54">
        <f t="shared" si="3"/>
        <v>115418.29875419558</v>
      </c>
      <c r="H62" s="57">
        <f t="shared" si="6"/>
        <v>11394.991547960522</v>
      </c>
    </row>
    <row r="63" spans="2:8" s="2" customFormat="1" ht="12.75">
      <c r="B63" s="27">
        <f t="shared" si="4"/>
        <v>42</v>
      </c>
      <c r="C63" s="37">
        <f t="shared" si="0"/>
        <v>46546</v>
      </c>
      <c r="D63" s="41">
        <f t="shared" si="5"/>
        <v>115418.29875419558</v>
      </c>
      <c r="E63" s="105">
        <f t="shared" si="1"/>
        <v>266.4239062909348</v>
      </c>
      <c r="F63" s="105">
        <f t="shared" si="2"/>
        <v>245.20274721552744</v>
      </c>
      <c r="G63" s="54">
        <f t="shared" si="3"/>
        <v>115173.09600698005</v>
      </c>
      <c r="H63" s="57">
        <f t="shared" si="6"/>
        <v>11661.415454251457</v>
      </c>
    </row>
    <row r="64" spans="2:8" s="2" customFormat="1" ht="12.75">
      <c r="B64" s="27">
        <f t="shared" si="4"/>
        <v>43</v>
      </c>
      <c r="C64" s="37">
        <f t="shared" si="0"/>
        <v>46576</v>
      </c>
      <c r="D64" s="41">
        <f t="shared" si="5"/>
        <v>115173.09600698005</v>
      </c>
      <c r="E64" s="105">
        <f t="shared" si="1"/>
        <v>265.85789661611227</v>
      </c>
      <c r="F64" s="105">
        <f t="shared" si="2"/>
        <v>245.76875689034995</v>
      </c>
      <c r="G64" s="54">
        <f t="shared" si="3"/>
        <v>114927.3272500897</v>
      </c>
      <c r="H64" s="57">
        <f t="shared" si="6"/>
        <v>11927.27335086757</v>
      </c>
    </row>
    <row r="65" spans="2:8" s="2" customFormat="1" ht="12.75">
      <c r="B65" s="27">
        <f t="shared" si="4"/>
        <v>44</v>
      </c>
      <c r="C65" s="37">
        <f t="shared" si="0"/>
        <v>46607</v>
      </c>
      <c r="D65" s="41">
        <f t="shared" si="5"/>
        <v>114927.3272500897</v>
      </c>
      <c r="E65" s="105">
        <f t="shared" si="1"/>
        <v>265.2905804022904</v>
      </c>
      <c r="F65" s="105">
        <f t="shared" si="2"/>
        <v>246.33607310417182</v>
      </c>
      <c r="G65" s="54">
        <f t="shared" si="3"/>
        <v>114680.99117698552</v>
      </c>
      <c r="H65" s="57">
        <f t="shared" si="6"/>
        <v>12192.56393126986</v>
      </c>
    </row>
    <row r="66" spans="2:8" s="2" customFormat="1" ht="12.75">
      <c r="B66" s="27">
        <f t="shared" si="4"/>
        <v>45</v>
      </c>
      <c r="C66" s="37">
        <f t="shared" si="0"/>
        <v>46638</v>
      </c>
      <c r="D66" s="41">
        <f t="shared" si="5"/>
        <v>114680.99117698552</v>
      </c>
      <c r="E66" s="105">
        <f t="shared" si="1"/>
        <v>264.7219546335416</v>
      </c>
      <c r="F66" s="105">
        <f t="shared" si="2"/>
        <v>246.90469887292062</v>
      </c>
      <c r="G66" s="54">
        <f t="shared" si="3"/>
        <v>114434.0864781126</v>
      </c>
      <c r="H66" s="57">
        <f t="shared" si="6"/>
        <v>12457.285885903402</v>
      </c>
    </row>
    <row r="67" spans="2:8" s="2" customFormat="1" ht="12.75">
      <c r="B67" s="27">
        <f t="shared" si="4"/>
        <v>46</v>
      </c>
      <c r="C67" s="37">
        <f t="shared" si="0"/>
        <v>46668</v>
      </c>
      <c r="D67" s="41">
        <f t="shared" si="5"/>
        <v>114434.0864781126</v>
      </c>
      <c r="E67" s="105">
        <f t="shared" si="1"/>
        <v>264.15201628697656</v>
      </c>
      <c r="F67" s="105">
        <f t="shared" si="2"/>
        <v>247.47463721948566</v>
      </c>
      <c r="G67" s="54">
        <f t="shared" si="3"/>
        <v>114186.61184089312</v>
      </c>
      <c r="H67" s="57">
        <f t="shared" si="6"/>
        <v>12721.437902190379</v>
      </c>
    </row>
    <row r="68" spans="2:8" s="2" customFormat="1" ht="12.75">
      <c r="B68" s="27">
        <f t="shared" si="4"/>
        <v>47</v>
      </c>
      <c r="C68" s="37">
        <f t="shared" si="0"/>
        <v>46699</v>
      </c>
      <c r="D68" s="41">
        <f t="shared" si="5"/>
        <v>114186.61184089312</v>
      </c>
      <c r="E68" s="105">
        <f t="shared" si="1"/>
        <v>263.5807623327283</v>
      </c>
      <c r="F68" s="105">
        <f t="shared" si="2"/>
        <v>248.04589117373393</v>
      </c>
      <c r="G68" s="54">
        <f t="shared" si="3"/>
        <v>113938.56594971938</v>
      </c>
      <c r="H68" s="57">
        <f t="shared" si="6"/>
        <v>12985.018664523108</v>
      </c>
    </row>
    <row r="69" spans="2:8" s="2" customFormat="1" ht="12.75">
      <c r="B69" s="27">
        <f t="shared" si="4"/>
        <v>48</v>
      </c>
      <c r="C69" s="37">
        <f t="shared" si="0"/>
        <v>46729</v>
      </c>
      <c r="D69" s="41">
        <f t="shared" si="5"/>
        <v>113938.56594971938</v>
      </c>
      <c r="E69" s="105">
        <f t="shared" si="1"/>
        <v>263.0081897339356</v>
      </c>
      <c r="F69" s="105">
        <f t="shared" si="2"/>
        <v>248.61846377252664</v>
      </c>
      <c r="G69" s="54">
        <f t="shared" si="3"/>
        <v>113689.94748594686</v>
      </c>
      <c r="H69" s="57">
        <f t="shared" si="6"/>
        <v>13248.026854257043</v>
      </c>
    </row>
    <row r="70" spans="2:8" s="2" customFormat="1" ht="12.75">
      <c r="B70" s="27">
        <f t="shared" si="4"/>
        <v>49</v>
      </c>
      <c r="C70" s="37">
        <f t="shared" si="0"/>
        <v>46760</v>
      </c>
      <c r="D70" s="41">
        <f t="shared" si="5"/>
        <v>113689.94748594686</v>
      </c>
      <c r="E70" s="105">
        <f t="shared" si="1"/>
        <v>262.43429544672733</v>
      </c>
      <c r="F70" s="105">
        <f t="shared" si="2"/>
        <v>249.1923580597349</v>
      </c>
      <c r="G70" s="54">
        <f t="shared" si="3"/>
        <v>113440.75512788713</v>
      </c>
      <c r="H70" s="57">
        <f t="shared" si="6"/>
        <v>13510.46114970377</v>
      </c>
    </row>
    <row r="71" spans="2:8" s="2" customFormat="1" ht="12.75">
      <c r="B71" s="27">
        <f t="shared" si="4"/>
        <v>50</v>
      </c>
      <c r="C71" s="37">
        <f t="shared" si="0"/>
        <v>46791</v>
      </c>
      <c r="D71" s="41">
        <f t="shared" si="5"/>
        <v>113440.75512788713</v>
      </c>
      <c r="E71" s="105">
        <f t="shared" si="1"/>
        <v>261.8590764202061</v>
      </c>
      <c r="F71" s="105">
        <f t="shared" si="2"/>
        <v>249.7675770862561</v>
      </c>
      <c r="G71" s="54">
        <f t="shared" si="3"/>
        <v>113190.98755080087</v>
      </c>
      <c r="H71" s="57">
        <f t="shared" si="6"/>
        <v>13772.320226123975</v>
      </c>
    </row>
    <row r="72" spans="2:8" s="2" customFormat="1" ht="12.75">
      <c r="B72" s="27">
        <f t="shared" si="4"/>
        <v>51</v>
      </c>
      <c r="C72" s="37">
        <f t="shared" si="0"/>
        <v>46820</v>
      </c>
      <c r="D72" s="41">
        <f t="shared" si="5"/>
        <v>113190.98755080087</v>
      </c>
      <c r="E72" s="105">
        <f t="shared" si="1"/>
        <v>261.28252959643197</v>
      </c>
      <c r="F72" s="105">
        <f t="shared" si="2"/>
        <v>250.34412391003025</v>
      </c>
      <c r="G72" s="54">
        <f t="shared" si="3"/>
        <v>112940.64342689083</v>
      </c>
      <c r="H72" s="57">
        <f t="shared" si="6"/>
        <v>14033.602755720407</v>
      </c>
    </row>
    <row r="73" spans="2:8" s="2" customFormat="1" ht="12.75">
      <c r="B73" s="27">
        <f t="shared" si="4"/>
        <v>52</v>
      </c>
      <c r="C73" s="37">
        <f t="shared" si="0"/>
        <v>46851</v>
      </c>
      <c r="D73" s="41">
        <f t="shared" si="5"/>
        <v>112940.64342689083</v>
      </c>
      <c r="E73" s="105">
        <f t="shared" si="1"/>
        <v>260.7046519104063</v>
      </c>
      <c r="F73" s="105">
        <f t="shared" si="2"/>
        <v>250.9220015960559</v>
      </c>
      <c r="G73" s="54">
        <f t="shared" si="3"/>
        <v>112689.72142529477</v>
      </c>
      <c r="H73" s="57">
        <f t="shared" si="6"/>
        <v>14294.307407630813</v>
      </c>
    </row>
    <row r="74" spans="2:8" s="2" customFormat="1" ht="12.75">
      <c r="B74" s="27">
        <f t="shared" si="4"/>
        <v>53</v>
      </c>
      <c r="C74" s="37">
        <f t="shared" si="0"/>
        <v>46881</v>
      </c>
      <c r="D74" s="41">
        <f t="shared" si="5"/>
        <v>112689.72142529477</v>
      </c>
      <c r="E74" s="105">
        <f t="shared" si="1"/>
        <v>260.12544029005545</v>
      </c>
      <c r="F74" s="105">
        <f t="shared" si="2"/>
        <v>251.50121321640677</v>
      </c>
      <c r="G74" s="54">
        <f t="shared" si="3"/>
        <v>112438.22021207836</v>
      </c>
      <c r="H74" s="57">
        <f t="shared" si="6"/>
        <v>14554.432847920869</v>
      </c>
    </row>
    <row r="75" spans="2:8" s="2" customFormat="1" ht="12.75">
      <c r="B75" s="27">
        <f t="shared" si="4"/>
        <v>54</v>
      </c>
      <c r="C75" s="37">
        <f t="shared" si="0"/>
        <v>46912</v>
      </c>
      <c r="D75" s="41">
        <f t="shared" si="5"/>
        <v>112438.22021207836</v>
      </c>
      <c r="E75" s="105">
        <f t="shared" si="1"/>
        <v>259.5448916562142</v>
      </c>
      <c r="F75" s="105">
        <f t="shared" si="2"/>
        <v>252.08176185024803</v>
      </c>
      <c r="G75" s="54">
        <f t="shared" si="3"/>
        <v>112186.13845022811</v>
      </c>
      <c r="H75" s="57">
        <f t="shared" si="6"/>
        <v>14813.977739577083</v>
      </c>
    </row>
    <row r="76" spans="2:8" s="2" customFormat="1" ht="12.75">
      <c r="B76" s="27">
        <f t="shared" si="4"/>
        <v>55</v>
      </c>
      <c r="C76" s="37">
        <f t="shared" si="0"/>
        <v>46942</v>
      </c>
      <c r="D76" s="41">
        <f t="shared" si="5"/>
        <v>112186.13845022811</v>
      </c>
      <c r="E76" s="105">
        <f t="shared" si="1"/>
        <v>258.96300292260986</v>
      </c>
      <c r="F76" s="105">
        <f t="shared" si="2"/>
        <v>252.66365058385236</v>
      </c>
      <c r="G76" s="54">
        <f t="shared" si="3"/>
        <v>111933.47479964426</v>
      </c>
      <c r="H76" s="57">
        <f t="shared" si="6"/>
        <v>15072.940742499693</v>
      </c>
    </row>
    <row r="77" spans="2:8" s="2" customFormat="1" ht="12.75">
      <c r="B77" s="27">
        <f t="shared" si="4"/>
        <v>56</v>
      </c>
      <c r="C77" s="37">
        <f t="shared" si="0"/>
        <v>46973</v>
      </c>
      <c r="D77" s="41">
        <f t="shared" si="5"/>
        <v>111933.47479964426</v>
      </c>
      <c r="E77" s="105">
        <f t="shared" si="1"/>
        <v>258.3797709958455</v>
      </c>
      <c r="F77" s="105">
        <f t="shared" si="2"/>
        <v>253.24688251061673</v>
      </c>
      <c r="G77" s="54">
        <f t="shared" si="3"/>
        <v>111680.22791713364</v>
      </c>
      <c r="H77" s="57">
        <f t="shared" si="6"/>
        <v>15331.320513495539</v>
      </c>
    </row>
    <row r="78" spans="2:8" s="2" customFormat="1" ht="12.75">
      <c r="B78" s="27">
        <f t="shared" si="4"/>
        <v>57</v>
      </c>
      <c r="C78" s="37">
        <f t="shared" si="0"/>
        <v>47004</v>
      </c>
      <c r="D78" s="41">
        <f t="shared" si="5"/>
        <v>111680.22791713364</v>
      </c>
      <c r="E78" s="105">
        <f t="shared" si="1"/>
        <v>257.7951927753835</v>
      </c>
      <c r="F78" s="105">
        <f t="shared" si="2"/>
        <v>253.83146073107872</v>
      </c>
      <c r="G78" s="54">
        <f t="shared" si="3"/>
        <v>111426.39645640257</v>
      </c>
      <c r="H78" s="57">
        <f t="shared" si="6"/>
        <v>15589.115706270923</v>
      </c>
    </row>
    <row r="79" spans="2:8" s="2" customFormat="1" ht="12.75">
      <c r="B79" s="27">
        <f t="shared" si="4"/>
        <v>58</v>
      </c>
      <c r="C79" s="37">
        <f t="shared" si="0"/>
        <v>47034</v>
      </c>
      <c r="D79" s="41">
        <f t="shared" si="5"/>
        <v>111426.39645640257</v>
      </c>
      <c r="E79" s="105">
        <f t="shared" si="1"/>
        <v>257.20926515352926</v>
      </c>
      <c r="F79" s="105">
        <f t="shared" si="2"/>
        <v>254.41738835293296</v>
      </c>
      <c r="G79" s="54">
        <f t="shared" si="3"/>
        <v>111171.97906804964</v>
      </c>
      <c r="H79" s="57">
        <f t="shared" si="6"/>
        <v>15846.324971424452</v>
      </c>
    </row>
    <row r="80" spans="2:8" s="2" customFormat="1" ht="12.75">
      <c r="B80" s="27">
        <f t="shared" si="4"/>
        <v>59</v>
      </c>
      <c r="C80" s="37">
        <f t="shared" si="0"/>
        <v>47065</v>
      </c>
      <c r="D80" s="41">
        <f t="shared" si="5"/>
        <v>111171.97906804964</v>
      </c>
      <c r="E80" s="105">
        <f t="shared" si="1"/>
        <v>256.62198501541457</v>
      </c>
      <c r="F80" s="105">
        <f t="shared" si="2"/>
        <v>255.00466849104765</v>
      </c>
      <c r="G80" s="54">
        <f t="shared" si="3"/>
        <v>110916.97439955859</v>
      </c>
      <c r="H80" s="57">
        <f t="shared" si="6"/>
        <v>16102.946956439866</v>
      </c>
    </row>
    <row r="81" spans="2:8" s="2" customFormat="1" ht="12.75">
      <c r="B81" s="27">
        <f t="shared" si="4"/>
        <v>60</v>
      </c>
      <c r="C81" s="37">
        <f t="shared" si="0"/>
        <v>47095</v>
      </c>
      <c r="D81" s="41">
        <f t="shared" si="5"/>
        <v>110916.97439955859</v>
      </c>
      <c r="E81" s="105">
        <f t="shared" si="1"/>
        <v>256.0333492389811</v>
      </c>
      <c r="F81" s="105">
        <f t="shared" si="2"/>
        <v>255.59330426748113</v>
      </c>
      <c r="G81" s="54">
        <f t="shared" si="3"/>
        <v>110661.3810952911</v>
      </c>
      <c r="H81" s="57">
        <f t="shared" si="6"/>
        <v>16358.980305678848</v>
      </c>
    </row>
    <row r="82" spans="2:8" s="2" customFormat="1" ht="12.75">
      <c r="B82" s="27">
        <f t="shared" si="4"/>
        <v>61</v>
      </c>
      <c r="C82" s="37">
        <f t="shared" si="0"/>
        <v>47126</v>
      </c>
      <c r="D82" s="41">
        <f t="shared" si="5"/>
        <v>110661.3810952911</v>
      </c>
      <c r="E82" s="105">
        <f t="shared" si="1"/>
        <v>255.4433546949636</v>
      </c>
      <c r="F82" s="105">
        <f t="shared" si="2"/>
        <v>256.1832988114986</v>
      </c>
      <c r="G82" s="54">
        <f t="shared" si="3"/>
        <v>110405.1977964796</v>
      </c>
      <c r="H82" s="57">
        <f t="shared" si="6"/>
        <v>16614.42366037381</v>
      </c>
    </row>
    <row r="83" spans="2:8" s="2" customFormat="1" ht="12.75">
      <c r="B83" s="27">
        <f t="shared" si="4"/>
        <v>62</v>
      </c>
      <c r="C83" s="37">
        <f t="shared" si="0"/>
        <v>47157</v>
      </c>
      <c r="D83" s="41">
        <f t="shared" si="5"/>
        <v>110405.1977964796</v>
      </c>
      <c r="E83" s="105">
        <f t="shared" si="1"/>
        <v>254.85199824687373</v>
      </c>
      <c r="F83" s="105">
        <f t="shared" si="2"/>
        <v>256.7746552595885</v>
      </c>
      <c r="G83" s="54">
        <f t="shared" si="3"/>
        <v>110148.42314122</v>
      </c>
      <c r="H83" s="57">
        <f t="shared" si="6"/>
        <v>16869.275658620685</v>
      </c>
    </row>
    <row r="84" spans="2:8" s="2" customFormat="1" ht="12.75">
      <c r="B84" s="27">
        <f t="shared" si="4"/>
        <v>63</v>
      </c>
      <c r="C84" s="37">
        <f t="shared" si="0"/>
        <v>47185</v>
      </c>
      <c r="D84" s="41">
        <f t="shared" si="5"/>
        <v>110148.42314122</v>
      </c>
      <c r="E84" s="105">
        <f t="shared" si="1"/>
        <v>254.25927675098282</v>
      </c>
      <c r="F84" s="105">
        <f t="shared" si="2"/>
        <v>257.3673767554794</v>
      </c>
      <c r="G84" s="54">
        <f t="shared" si="3"/>
        <v>109891.05576446452</v>
      </c>
      <c r="H84" s="57">
        <f t="shared" si="6"/>
        <v>17123.534935371667</v>
      </c>
    </row>
    <row r="85" spans="2:8" s="2" customFormat="1" ht="12.75">
      <c r="B85" s="27">
        <f t="shared" si="4"/>
        <v>64</v>
      </c>
      <c r="C85" s="37">
        <f t="shared" si="0"/>
        <v>47216</v>
      </c>
      <c r="D85" s="41">
        <f t="shared" si="5"/>
        <v>109891.05576446452</v>
      </c>
      <c r="E85" s="105">
        <f t="shared" si="1"/>
        <v>253.66518705630557</v>
      </c>
      <c r="F85" s="105">
        <f t="shared" si="2"/>
        <v>257.96146645015665</v>
      </c>
      <c r="G85" s="54">
        <f t="shared" si="3"/>
        <v>109633.09429801436</v>
      </c>
      <c r="H85" s="57">
        <f t="shared" si="6"/>
        <v>17377.200122427974</v>
      </c>
    </row>
    <row r="86" spans="2:8" s="2" customFormat="1" ht="12.75">
      <c r="B86" s="27">
        <f t="shared" si="4"/>
        <v>65</v>
      </c>
      <c r="C86" s="37">
        <f>Mostra.Data</f>
        <v>47246</v>
      </c>
      <c r="D86" s="41">
        <f t="shared" si="5"/>
        <v>109633.09429801436</v>
      </c>
      <c r="E86" s="105">
        <f>Interesse</f>
        <v>253.06972600458315</v>
      </c>
      <c r="F86" s="105">
        <f>Capitale</f>
        <v>258.55692750187904</v>
      </c>
      <c r="G86" s="54">
        <f>Bilancio.finale</f>
        <v>109374.53737051248</v>
      </c>
      <c r="H86" s="57">
        <f t="shared" si="6"/>
        <v>17630.269848432556</v>
      </c>
    </row>
    <row r="87" spans="2:8" s="2" customFormat="1" ht="12.75">
      <c r="B87" s="27">
        <f>pagam.Num</f>
        <v>66</v>
      </c>
      <c r="C87" s="37">
        <f>Mostra.Data</f>
        <v>47277</v>
      </c>
      <c r="D87" s="41">
        <f>Bil.Iniz</f>
        <v>109374.53737051248</v>
      </c>
      <c r="E87" s="105">
        <f>Interesse</f>
        <v>252.4728904302663</v>
      </c>
      <c r="F87" s="105">
        <f>Capitale</f>
        <v>259.1537630761959</v>
      </c>
      <c r="G87" s="54">
        <f>Bilancio.finale</f>
        <v>109115.38360743629</v>
      </c>
      <c r="H87" s="57">
        <f>Interesse.Comp</f>
        <v>17882.74273886282</v>
      </c>
    </row>
    <row r="88" spans="2:8" s="2" customFormat="1" ht="12.75">
      <c r="B88" s="27">
        <f>pagam.Num</f>
        <v>67</v>
      </c>
      <c r="C88" s="37">
        <f>Mostra.Data</f>
        <v>47307</v>
      </c>
      <c r="D88" s="41">
        <f>Bil.Iniz</f>
        <v>109115.38360743629</v>
      </c>
      <c r="E88" s="105">
        <f>Interesse</f>
        <v>251.87467716049878</v>
      </c>
      <c r="F88" s="105">
        <f>Capitale</f>
        <v>259.75197634596344</v>
      </c>
      <c r="G88" s="54">
        <f>Bilancio.finale</f>
        <v>108855.63163109033</v>
      </c>
      <c r="H88" s="57">
        <f>Interesse.Comp</f>
        <v>18134.61741602332</v>
      </c>
    </row>
    <row r="89" spans="2:8" s="2" customFormat="1" ht="12.75">
      <c r="B89" s="27">
        <f aca="true" t="shared" si="7" ref="B89:B152">pagam.Num</f>
        <v>68</v>
      </c>
      <c r="C89" s="37">
        <f aca="true" t="shared" si="8" ref="C89:C152">Mostra.Data</f>
        <v>47338</v>
      </c>
      <c r="D89" s="41">
        <f aca="true" t="shared" si="9" ref="D89:D152">Bil.Iniz</f>
        <v>108855.63163109033</v>
      </c>
      <c r="E89" s="105">
        <f aca="true" t="shared" si="10" ref="E89:E152">Interesse</f>
        <v>251.2750830151002</v>
      </c>
      <c r="F89" s="105">
        <f aca="true" t="shared" si="11" ref="F89:F152">Capitale</f>
        <v>260.35157049136205</v>
      </c>
      <c r="G89" s="54">
        <f aca="true" t="shared" si="12" ref="G89:G152">Bilancio.finale</f>
        <v>108595.28006059898</v>
      </c>
      <c r="H89" s="57">
        <f aca="true" t="shared" si="13" ref="H89:H152">Interesse.Comp</f>
        <v>18385.892499038422</v>
      </c>
    </row>
    <row r="90" spans="2:8" s="2" customFormat="1" ht="12.75">
      <c r="B90" s="27">
        <f t="shared" si="7"/>
        <v>69</v>
      </c>
      <c r="C90" s="37">
        <f t="shared" si="8"/>
        <v>47369</v>
      </c>
      <c r="D90" s="41">
        <f t="shared" si="9"/>
        <v>108595.28006059898</v>
      </c>
      <c r="E90" s="105">
        <f t="shared" si="10"/>
        <v>250.67410480654928</v>
      </c>
      <c r="F90" s="105">
        <f t="shared" si="11"/>
        <v>260.95254869991294</v>
      </c>
      <c r="G90" s="54">
        <f t="shared" si="12"/>
        <v>108334.32751189906</v>
      </c>
      <c r="H90" s="57">
        <f t="shared" si="13"/>
        <v>18636.56660384497</v>
      </c>
    </row>
    <row r="91" spans="2:8" s="2" customFormat="1" ht="12.75">
      <c r="B91" s="27">
        <f t="shared" si="7"/>
        <v>70</v>
      </c>
      <c r="C91" s="37">
        <f t="shared" si="8"/>
        <v>47399</v>
      </c>
      <c r="D91" s="41">
        <f t="shared" si="9"/>
        <v>108334.32751189906</v>
      </c>
      <c r="E91" s="105">
        <f t="shared" si="10"/>
        <v>250.07173933996697</v>
      </c>
      <c r="F91" s="105">
        <f t="shared" si="11"/>
        <v>261.5549141664952</v>
      </c>
      <c r="G91" s="54">
        <f t="shared" si="12"/>
        <v>108072.77259773256</v>
      </c>
      <c r="H91" s="57">
        <f t="shared" si="13"/>
        <v>18886.63834318494</v>
      </c>
    </row>
    <row r="92" spans="2:8" s="2" customFormat="1" ht="12.75">
      <c r="B92" s="27">
        <f t="shared" si="7"/>
        <v>71</v>
      </c>
      <c r="C92" s="37">
        <f t="shared" si="8"/>
        <v>47430</v>
      </c>
      <c r="D92" s="41">
        <f t="shared" si="9"/>
        <v>108072.77259773256</v>
      </c>
      <c r="E92" s="105">
        <f t="shared" si="10"/>
        <v>249.46798341309932</v>
      </c>
      <c r="F92" s="105">
        <f t="shared" si="11"/>
        <v>262.1586700933629</v>
      </c>
      <c r="G92" s="54">
        <f t="shared" si="12"/>
        <v>107810.61392763919</v>
      </c>
      <c r="H92" s="57">
        <f t="shared" si="13"/>
        <v>19136.106326598037</v>
      </c>
    </row>
    <row r="93" spans="2:8" s="2" customFormat="1" ht="12.75">
      <c r="B93" s="27">
        <f t="shared" si="7"/>
        <v>72</v>
      </c>
      <c r="C93" s="37">
        <f t="shared" si="8"/>
        <v>47460</v>
      </c>
      <c r="D93" s="41">
        <f t="shared" si="9"/>
        <v>107810.61392763919</v>
      </c>
      <c r="E93" s="105">
        <f t="shared" si="10"/>
        <v>248.86283381630045</v>
      </c>
      <c r="F93" s="105">
        <f t="shared" si="11"/>
        <v>262.76381969016177</v>
      </c>
      <c r="G93" s="54">
        <f t="shared" si="12"/>
        <v>107547.85010794902</v>
      </c>
      <c r="H93" s="57">
        <f t="shared" si="13"/>
        <v>19384.969160414337</v>
      </c>
    </row>
    <row r="94" spans="2:8" s="2" customFormat="1" ht="12.75">
      <c r="B94" s="27">
        <f t="shared" si="7"/>
        <v>73</v>
      </c>
      <c r="C94" s="37">
        <f t="shared" si="8"/>
        <v>47491</v>
      </c>
      <c r="D94" s="41">
        <f t="shared" si="9"/>
        <v>107547.85010794902</v>
      </c>
      <c r="E94" s="105">
        <f t="shared" si="10"/>
        <v>248.25628733251565</v>
      </c>
      <c r="F94" s="105">
        <f t="shared" si="11"/>
        <v>263.37036617394654</v>
      </c>
      <c r="G94" s="54">
        <f t="shared" si="12"/>
        <v>107284.47974177508</v>
      </c>
      <c r="H94" s="57">
        <f t="shared" si="13"/>
        <v>19633.225447746852</v>
      </c>
    </row>
    <row r="95" spans="2:8" s="2" customFormat="1" ht="12.75">
      <c r="B95" s="27">
        <f t="shared" si="7"/>
        <v>74</v>
      </c>
      <c r="C95" s="37">
        <f t="shared" si="8"/>
        <v>47522</v>
      </c>
      <c r="D95" s="41">
        <f t="shared" si="9"/>
        <v>107284.47974177508</v>
      </c>
      <c r="E95" s="105">
        <f t="shared" si="10"/>
        <v>247.64834073726414</v>
      </c>
      <c r="F95" s="105">
        <f t="shared" si="11"/>
        <v>263.97831276919806</v>
      </c>
      <c r="G95" s="54">
        <f t="shared" si="12"/>
        <v>107020.50142900589</v>
      </c>
      <c r="H95" s="57">
        <f t="shared" si="13"/>
        <v>19880.873788484118</v>
      </c>
    </row>
    <row r="96" spans="2:8" s="2" customFormat="1" ht="12.75">
      <c r="B96" s="27">
        <f t="shared" si="7"/>
        <v>75</v>
      </c>
      <c r="C96" s="37">
        <f t="shared" si="8"/>
        <v>47550</v>
      </c>
      <c r="D96" s="41">
        <f t="shared" si="9"/>
        <v>107020.50142900589</v>
      </c>
      <c r="E96" s="105">
        <f t="shared" si="10"/>
        <v>247.0389907986219</v>
      </c>
      <c r="F96" s="105">
        <f t="shared" si="11"/>
        <v>264.5876627078403</v>
      </c>
      <c r="G96" s="54">
        <f t="shared" si="12"/>
        <v>106755.91376629805</v>
      </c>
      <c r="H96" s="57">
        <f t="shared" si="13"/>
        <v>20127.91277928274</v>
      </c>
    </row>
    <row r="97" spans="2:8" s="2" customFormat="1" ht="12.75">
      <c r="B97" s="27">
        <f t="shared" si="7"/>
        <v>76</v>
      </c>
      <c r="C97" s="37">
        <f t="shared" si="8"/>
        <v>47581</v>
      </c>
      <c r="D97" s="41">
        <f t="shared" si="9"/>
        <v>106755.91376629805</v>
      </c>
      <c r="E97" s="105">
        <f t="shared" si="10"/>
        <v>246.42823427720467</v>
      </c>
      <c r="F97" s="105">
        <f t="shared" si="11"/>
        <v>265.1984192292575</v>
      </c>
      <c r="G97" s="54">
        <f t="shared" si="12"/>
        <v>106490.71534706879</v>
      </c>
      <c r="H97" s="57">
        <f t="shared" si="13"/>
        <v>20374.341013559944</v>
      </c>
    </row>
    <row r="98" spans="2:8" s="2" customFormat="1" ht="12.75">
      <c r="B98" s="27">
        <f t="shared" si="7"/>
        <v>77</v>
      </c>
      <c r="C98" s="37">
        <f t="shared" si="8"/>
        <v>47611</v>
      </c>
      <c r="D98" s="41">
        <f t="shared" si="9"/>
        <v>106490.71534706879</v>
      </c>
      <c r="E98" s="105">
        <f t="shared" si="10"/>
        <v>245.81606792615045</v>
      </c>
      <c r="F98" s="105">
        <f t="shared" si="11"/>
        <v>265.8105855803118</v>
      </c>
      <c r="G98" s="54">
        <f t="shared" si="12"/>
        <v>106224.90476148848</v>
      </c>
      <c r="H98" s="57">
        <f t="shared" si="13"/>
        <v>20620.157081486093</v>
      </c>
    </row>
    <row r="99" spans="2:8" s="2" customFormat="1" ht="12.75">
      <c r="B99" s="27">
        <f t="shared" si="7"/>
        <v>78</v>
      </c>
      <c r="C99" s="37">
        <f t="shared" si="8"/>
        <v>47642</v>
      </c>
      <c r="D99" s="41">
        <f t="shared" si="9"/>
        <v>106224.90476148848</v>
      </c>
      <c r="E99" s="105">
        <f t="shared" si="10"/>
        <v>245.20248849110257</v>
      </c>
      <c r="F99" s="105">
        <f t="shared" si="11"/>
        <v>266.4241650153597</v>
      </c>
      <c r="G99" s="54">
        <f t="shared" si="12"/>
        <v>105958.48059647312</v>
      </c>
      <c r="H99" s="57">
        <f t="shared" si="13"/>
        <v>20865.359569977198</v>
      </c>
    </row>
    <row r="100" spans="2:8" s="2" customFormat="1" ht="12.75">
      <c r="B100" s="27">
        <f t="shared" si="7"/>
        <v>79</v>
      </c>
      <c r="C100" s="37">
        <f t="shared" si="8"/>
        <v>47672</v>
      </c>
      <c r="D100" s="41">
        <f t="shared" si="9"/>
        <v>105958.48059647312</v>
      </c>
      <c r="E100" s="105">
        <f t="shared" si="10"/>
        <v>244.58749271019212</v>
      </c>
      <c r="F100" s="105">
        <f t="shared" si="11"/>
        <v>267.0391607962701</v>
      </c>
      <c r="G100" s="54">
        <f t="shared" si="12"/>
        <v>105691.44143567685</v>
      </c>
      <c r="H100" s="57">
        <f t="shared" si="13"/>
        <v>21109.947062687388</v>
      </c>
    </row>
    <row r="101" spans="2:8" s="2" customFormat="1" ht="12.75">
      <c r="B101" s="27">
        <f t="shared" si="7"/>
        <v>80</v>
      </c>
      <c r="C101" s="37">
        <f t="shared" si="8"/>
        <v>47703</v>
      </c>
      <c r="D101" s="41">
        <f t="shared" si="9"/>
        <v>105691.44143567685</v>
      </c>
      <c r="E101" s="105">
        <f t="shared" si="10"/>
        <v>243.97107731402073</v>
      </c>
      <c r="F101" s="105">
        <f t="shared" si="11"/>
        <v>267.65557619244146</v>
      </c>
      <c r="G101" s="54">
        <f t="shared" si="12"/>
        <v>105423.78585948441</v>
      </c>
      <c r="H101" s="57">
        <f t="shared" si="13"/>
        <v>21353.91814000141</v>
      </c>
    </row>
    <row r="102" spans="2:8" s="2" customFormat="1" ht="12.75">
      <c r="B102" s="27">
        <f t="shared" si="7"/>
        <v>81</v>
      </c>
      <c r="C102" s="37">
        <f t="shared" si="8"/>
        <v>47734</v>
      </c>
      <c r="D102" s="41">
        <f t="shared" si="9"/>
        <v>105423.78585948441</v>
      </c>
      <c r="E102" s="105">
        <f t="shared" si="10"/>
        <v>243.35323902564318</v>
      </c>
      <c r="F102" s="105">
        <f t="shared" si="11"/>
        <v>268.27341448081904</v>
      </c>
      <c r="G102" s="54">
        <f t="shared" si="12"/>
        <v>105155.5124450036</v>
      </c>
      <c r="H102" s="57">
        <f t="shared" si="13"/>
        <v>21597.271379027054</v>
      </c>
    </row>
    <row r="103" spans="2:8" s="2" customFormat="1" ht="12.75">
      <c r="B103" s="27">
        <f t="shared" si="7"/>
        <v>82</v>
      </c>
      <c r="C103" s="37">
        <f t="shared" si="8"/>
        <v>47764</v>
      </c>
      <c r="D103" s="41">
        <f t="shared" si="9"/>
        <v>105155.5124450036</v>
      </c>
      <c r="E103" s="105">
        <f t="shared" si="10"/>
        <v>242.73397456054997</v>
      </c>
      <c r="F103" s="105">
        <f t="shared" si="11"/>
        <v>268.8926789459123</v>
      </c>
      <c r="G103" s="54">
        <f t="shared" si="12"/>
        <v>104886.61976605769</v>
      </c>
      <c r="H103" s="57">
        <f t="shared" si="13"/>
        <v>21840.005353587603</v>
      </c>
    </row>
    <row r="104" spans="2:8" s="2" customFormat="1" ht="12.75">
      <c r="B104" s="27">
        <f t="shared" si="7"/>
        <v>83</v>
      </c>
      <c r="C104" s="37">
        <f t="shared" si="8"/>
        <v>47795</v>
      </c>
      <c r="D104" s="41">
        <f t="shared" si="9"/>
        <v>104886.61976605769</v>
      </c>
      <c r="E104" s="105">
        <f t="shared" si="10"/>
        <v>242.1132806266498</v>
      </c>
      <c r="F104" s="105">
        <f t="shared" si="11"/>
        <v>269.51337287981244</v>
      </c>
      <c r="G104" s="54">
        <f t="shared" si="12"/>
        <v>104617.10639317788</v>
      </c>
      <c r="H104" s="57">
        <f t="shared" si="13"/>
        <v>22082.118634214254</v>
      </c>
    </row>
    <row r="105" spans="2:8" s="2" customFormat="1" ht="12.75">
      <c r="B105" s="27">
        <f t="shared" si="7"/>
        <v>84</v>
      </c>
      <c r="C105" s="37">
        <f t="shared" si="8"/>
        <v>47825</v>
      </c>
      <c r="D105" s="41">
        <f t="shared" si="9"/>
        <v>104617.10639317788</v>
      </c>
      <c r="E105" s="105">
        <f t="shared" si="10"/>
        <v>241.49115392425225</v>
      </c>
      <c r="F105" s="105">
        <f t="shared" si="11"/>
        <v>270.13549958220995</v>
      </c>
      <c r="G105" s="54">
        <f t="shared" si="12"/>
        <v>104346.97089359567</v>
      </c>
      <c r="H105" s="57">
        <f t="shared" si="13"/>
        <v>22323.609788138507</v>
      </c>
    </row>
    <row r="106" spans="2:8" s="2" customFormat="1" ht="12.75">
      <c r="B106" s="27">
        <f t="shared" si="7"/>
        <v>85</v>
      </c>
      <c r="C106" s="37">
        <f t="shared" si="8"/>
        <v>47856</v>
      </c>
      <c r="D106" s="41">
        <f t="shared" si="9"/>
        <v>104346.97089359567</v>
      </c>
      <c r="E106" s="105">
        <f t="shared" si="10"/>
        <v>240.86759114605</v>
      </c>
      <c r="F106" s="105">
        <f t="shared" si="11"/>
        <v>270.75906236041226</v>
      </c>
      <c r="G106" s="54">
        <f t="shared" si="12"/>
        <v>104076.21183123525</v>
      </c>
      <c r="H106" s="57">
        <f t="shared" si="13"/>
        <v>22564.477379284555</v>
      </c>
    </row>
    <row r="107" spans="2:8" s="2" customFormat="1" ht="12.75">
      <c r="B107" s="27">
        <f t="shared" si="7"/>
        <v>86</v>
      </c>
      <c r="C107" s="37">
        <f t="shared" si="8"/>
        <v>47887</v>
      </c>
      <c r="D107" s="41">
        <f t="shared" si="9"/>
        <v>104076.21183123525</v>
      </c>
      <c r="E107" s="105">
        <f t="shared" si="10"/>
        <v>240.24258897710138</v>
      </c>
      <c r="F107" s="105">
        <f t="shared" si="11"/>
        <v>271.38406452936084</v>
      </c>
      <c r="G107" s="54">
        <f t="shared" si="12"/>
        <v>103804.82776670589</v>
      </c>
      <c r="H107" s="57">
        <f t="shared" si="13"/>
        <v>22804.719968261656</v>
      </c>
    </row>
    <row r="108" spans="2:8" s="2" customFormat="1" ht="12.75">
      <c r="B108" s="27">
        <f t="shared" si="7"/>
        <v>87</v>
      </c>
      <c r="C108" s="37">
        <f t="shared" si="8"/>
        <v>47915</v>
      </c>
      <c r="D108" s="41">
        <f t="shared" si="9"/>
        <v>103804.82776670589</v>
      </c>
      <c r="E108" s="105">
        <f t="shared" si="10"/>
        <v>239.61614409481274</v>
      </c>
      <c r="F108" s="105">
        <f t="shared" si="11"/>
        <v>272.0105094116495</v>
      </c>
      <c r="G108" s="54">
        <f t="shared" si="12"/>
        <v>103532.81725729424</v>
      </c>
      <c r="H108" s="57">
        <f t="shared" si="13"/>
        <v>23044.33611235647</v>
      </c>
    </row>
    <row r="109" spans="2:8" s="2" customFormat="1" ht="12.75">
      <c r="B109" s="27">
        <f t="shared" si="7"/>
        <v>88</v>
      </c>
      <c r="C109" s="37">
        <f t="shared" si="8"/>
        <v>47946</v>
      </c>
      <c r="D109" s="41">
        <f t="shared" si="9"/>
        <v>103532.81725729424</v>
      </c>
      <c r="E109" s="105">
        <f t="shared" si="10"/>
        <v>238.98825316892086</v>
      </c>
      <c r="F109" s="105">
        <f t="shared" si="11"/>
        <v>272.6384003375414</v>
      </c>
      <c r="G109" s="54">
        <f t="shared" si="12"/>
        <v>103260.1788569567</v>
      </c>
      <c r="H109" s="57">
        <f t="shared" si="13"/>
        <v>23283.32436552539</v>
      </c>
    </row>
    <row r="110" spans="2:8" s="2" customFormat="1" ht="12.75">
      <c r="B110" s="27">
        <f t="shared" si="7"/>
        <v>89</v>
      </c>
      <c r="C110" s="37">
        <f t="shared" si="8"/>
        <v>47976</v>
      </c>
      <c r="D110" s="41">
        <f t="shared" si="9"/>
        <v>103260.1788569567</v>
      </c>
      <c r="E110" s="105">
        <f t="shared" si="10"/>
        <v>238.35891286147503</v>
      </c>
      <c r="F110" s="105">
        <f t="shared" si="11"/>
        <v>273.26774064498716</v>
      </c>
      <c r="G110" s="54">
        <f t="shared" si="12"/>
        <v>102986.91111631172</v>
      </c>
      <c r="H110" s="57">
        <f t="shared" si="13"/>
        <v>23521.683278386867</v>
      </c>
    </row>
    <row r="111" spans="2:8" s="2" customFormat="1" ht="12.75">
      <c r="B111" s="27">
        <f t="shared" si="7"/>
        <v>90</v>
      </c>
      <c r="C111" s="37">
        <f t="shared" si="8"/>
        <v>48007</v>
      </c>
      <c r="D111" s="41">
        <f t="shared" si="9"/>
        <v>102986.91111631172</v>
      </c>
      <c r="E111" s="105">
        <f t="shared" si="10"/>
        <v>237.72811982681955</v>
      </c>
      <c r="F111" s="105">
        <f t="shared" si="11"/>
        <v>273.8985336796427</v>
      </c>
      <c r="G111" s="54">
        <f t="shared" si="12"/>
        <v>102713.01258263207</v>
      </c>
      <c r="H111" s="57">
        <f t="shared" si="13"/>
        <v>23759.411398213688</v>
      </c>
    </row>
    <row r="112" spans="2:8" s="2" customFormat="1" ht="12.75">
      <c r="B112" s="27">
        <f t="shared" si="7"/>
        <v>91</v>
      </c>
      <c r="C112" s="37">
        <f t="shared" si="8"/>
        <v>48037</v>
      </c>
      <c r="D112" s="41">
        <f t="shared" si="9"/>
        <v>102713.01258263207</v>
      </c>
      <c r="E112" s="105">
        <f t="shared" si="10"/>
        <v>237.09587071157569</v>
      </c>
      <c r="F112" s="105">
        <f t="shared" si="11"/>
        <v>274.53078279488653</v>
      </c>
      <c r="G112" s="54">
        <f t="shared" si="12"/>
        <v>102438.48179983719</v>
      </c>
      <c r="H112" s="57">
        <f t="shared" si="13"/>
        <v>23996.507268925263</v>
      </c>
    </row>
    <row r="113" spans="2:8" s="2" customFormat="1" ht="12.75">
      <c r="B113" s="27">
        <f t="shared" si="7"/>
        <v>92</v>
      </c>
      <c r="C113" s="37">
        <f t="shared" si="8"/>
        <v>48068</v>
      </c>
      <c r="D113" s="41">
        <f t="shared" si="9"/>
        <v>102438.48179983719</v>
      </c>
      <c r="E113" s="105">
        <f t="shared" si="10"/>
        <v>236.46216215462417</v>
      </c>
      <c r="F113" s="105">
        <f t="shared" si="11"/>
        <v>275.164491351838</v>
      </c>
      <c r="G113" s="54">
        <f t="shared" si="12"/>
        <v>102163.31730848535</v>
      </c>
      <c r="H113" s="57">
        <f t="shared" si="13"/>
        <v>24232.969431079888</v>
      </c>
    </row>
    <row r="114" spans="2:8" ht="12.75">
      <c r="B114" s="27">
        <f t="shared" si="7"/>
        <v>93</v>
      </c>
      <c r="C114" s="37">
        <f t="shared" si="8"/>
        <v>48099</v>
      </c>
      <c r="D114" s="41">
        <f t="shared" si="9"/>
        <v>102163.31730848535</v>
      </c>
      <c r="E114" s="105">
        <f t="shared" si="10"/>
        <v>235.826990787087</v>
      </c>
      <c r="F114" s="105">
        <f t="shared" si="11"/>
        <v>275.7996627193752</v>
      </c>
      <c r="G114" s="54">
        <f t="shared" si="12"/>
        <v>101887.51764576597</v>
      </c>
      <c r="H114" s="57">
        <f t="shared" si="13"/>
        <v>24468.796421866973</v>
      </c>
    </row>
    <row r="115" spans="2:8" ht="12.75">
      <c r="B115" s="27">
        <f t="shared" si="7"/>
        <v>94</v>
      </c>
      <c r="C115" s="37">
        <f t="shared" si="8"/>
        <v>48129</v>
      </c>
      <c r="D115" s="41">
        <f t="shared" si="9"/>
        <v>101887.51764576597</v>
      </c>
      <c r="E115" s="105">
        <f t="shared" si="10"/>
        <v>235.19035323230977</v>
      </c>
      <c r="F115" s="105">
        <f t="shared" si="11"/>
        <v>276.4363002741525</v>
      </c>
      <c r="G115" s="54">
        <f t="shared" si="12"/>
        <v>101611.08134549181</v>
      </c>
      <c r="H115" s="57">
        <f t="shared" si="13"/>
        <v>24703.98677509928</v>
      </c>
    </row>
    <row r="116" spans="2:8" ht="12.75">
      <c r="B116" s="27">
        <f t="shared" si="7"/>
        <v>95</v>
      </c>
      <c r="C116" s="37">
        <f t="shared" si="8"/>
        <v>48160</v>
      </c>
      <c r="D116" s="41">
        <f t="shared" si="9"/>
        <v>101611.08134549181</v>
      </c>
      <c r="E116" s="105">
        <f t="shared" si="10"/>
        <v>234.55224610584358</v>
      </c>
      <c r="F116" s="105">
        <f t="shared" si="11"/>
        <v>277.0744074006186</v>
      </c>
      <c r="G116" s="54">
        <f t="shared" si="12"/>
        <v>101334.00693809119</v>
      </c>
      <c r="H116" s="57">
        <f t="shared" si="13"/>
        <v>24938.539021205124</v>
      </c>
    </row>
    <row r="117" spans="2:8" ht="12.75">
      <c r="B117" s="27">
        <f t="shared" si="7"/>
        <v>96</v>
      </c>
      <c r="C117" s="37">
        <f t="shared" si="8"/>
        <v>48190</v>
      </c>
      <c r="D117" s="41">
        <f t="shared" si="9"/>
        <v>101334.00693809119</v>
      </c>
      <c r="E117" s="105">
        <f t="shared" si="10"/>
        <v>233.91266601542716</v>
      </c>
      <c r="F117" s="105">
        <f t="shared" si="11"/>
        <v>277.713987491035</v>
      </c>
      <c r="G117" s="54">
        <f t="shared" si="12"/>
        <v>101056.29295060015</v>
      </c>
      <c r="H117" s="57">
        <f t="shared" si="13"/>
        <v>25172.451687220553</v>
      </c>
    </row>
    <row r="118" spans="2:8" ht="12.75">
      <c r="B118" s="27">
        <f t="shared" si="7"/>
        <v>97</v>
      </c>
      <c r="C118" s="37">
        <f t="shared" si="8"/>
        <v>48221</v>
      </c>
      <c r="D118" s="41">
        <f t="shared" si="9"/>
        <v>101056.29295060015</v>
      </c>
      <c r="E118" s="105">
        <f t="shared" si="10"/>
        <v>233.27160956096867</v>
      </c>
      <c r="F118" s="105">
        <f t="shared" si="11"/>
        <v>278.35504394549355</v>
      </c>
      <c r="G118" s="54">
        <f t="shared" si="12"/>
        <v>100777.93790665465</v>
      </c>
      <c r="H118" s="57">
        <f t="shared" si="13"/>
        <v>25405.72329678152</v>
      </c>
    </row>
    <row r="119" spans="2:8" ht="12.75">
      <c r="B119" s="27">
        <f t="shared" si="7"/>
        <v>98</v>
      </c>
      <c r="C119" s="37">
        <f t="shared" si="8"/>
        <v>48252</v>
      </c>
      <c r="D119" s="41">
        <f t="shared" si="9"/>
        <v>100777.93790665465</v>
      </c>
      <c r="E119" s="105">
        <f t="shared" si="10"/>
        <v>232.62907333452782</v>
      </c>
      <c r="F119" s="105">
        <f t="shared" si="11"/>
        <v>278.9975801719344</v>
      </c>
      <c r="G119" s="54">
        <f t="shared" si="12"/>
        <v>100498.94032648271</v>
      </c>
      <c r="H119" s="57">
        <f t="shared" si="13"/>
        <v>25638.35237011605</v>
      </c>
    </row>
    <row r="120" spans="2:8" ht="12.75">
      <c r="B120" s="27">
        <f t="shared" si="7"/>
        <v>99</v>
      </c>
      <c r="C120" s="37">
        <f t="shared" si="8"/>
        <v>48281</v>
      </c>
      <c r="D120" s="41">
        <f t="shared" si="9"/>
        <v>100498.94032648271</v>
      </c>
      <c r="E120" s="105">
        <f t="shared" si="10"/>
        <v>231.9850539202976</v>
      </c>
      <c r="F120" s="105">
        <f t="shared" si="11"/>
        <v>279.6415995861646</v>
      </c>
      <c r="G120" s="54">
        <f t="shared" si="12"/>
        <v>100219.29872689655</v>
      </c>
      <c r="H120" s="57">
        <f t="shared" si="13"/>
        <v>25870.337424036345</v>
      </c>
    </row>
    <row r="121" spans="2:8" ht="12.75">
      <c r="B121" s="27">
        <f t="shared" si="7"/>
        <v>100</v>
      </c>
      <c r="C121" s="37">
        <f t="shared" si="8"/>
        <v>48312</v>
      </c>
      <c r="D121" s="41">
        <f t="shared" si="9"/>
        <v>100219.29872689655</v>
      </c>
      <c r="E121" s="105">
        <f t="shared" si="10"/>
        <v>231.3395478945862</v>
      </c>
      <c r="F121" s="105">
        <f t="shared" si="11"/>
        <v>280.28710561187603</v>
      </c>
      <c r="G121" s="54">
        <f t="shared" si="12"/>
        <v>99939.01162128468</v>
      </c>
      <c r="H121" s="57">
        <f t="shared" si="13"/>
        <v>26101.67697193093</v>
      </c>
    </row>
    <row r="122" spans="2:8" ht="12.75">
      <c r="B122" s="27">
        <f t="shared" si="7"/>
        <v>101</v>
      </c>
      <c r="C122" s="37">
        <f t="shared" si="8"/>
        <v>48342</v>
      </c>
      <c r="D122" s="41">
        <f t="shared" si="9"/>
        <v>99939.01162128468</v>
      </c>
      <c r="E122" s="105">
        <f t="shared" si="10"/>
        <v>230.69255182579877</v>
      </c>
      <c r="F122" s="105">
        <f t="shared" si="11"/>
        <v>280.93410168066345</v>
      </c>
      <c r="G122" s="54">
        <f t="shared" si="12"/>
        <v>99658.07751960402</v>
      </c>
      <c r="H122" s="57">
        <f t="shared" si="13"/>
        <v>26332.36952375673</v>
      </c>
    </row>
    <row r="123" spans="2:8" ht="12.75">
      <c r="B123" s="27">
        <f t="shared" si="7"/>
        <v>102</v>
      </c>
      <c r="C123" s="37">
        <f t="shared" si="8"/>
        <v>48373</v>
      </c>
      <c r="D123" s="41">
        <f t="shared" si="9"/>
        <v>99658.07751960402</v>
      </c>
      <c r="E123" s="105">
        <f t="shared" si="10"/>
        <v>230.04406227441928</v>
      </c>
      <c r="F123" s="105">
        <f t="shared" si="11"/>
        <v>281.58259123204294</v>
      </c>
      <c r="G123" s="54">
        <f t="shared" si="12"/>
        <v>99376.49492837198</v>
      </c>
      <c r="H123" s="57">
        <f t="shared" si="13"/>
        <v>26562.41358603115</v>
      </c>
    </row>
    <row r="124" spans="2:8" ht="12.75">
      <c r="B124" s="27">
        <f t="shared" si="7"/>
        <v>103</v>
      </c>
      <c r="C124" s="37">
        <f t="shared" si="8"/>
        <v>48403</v>
      </c>
      <c r="D124" s="41">
        <f t="shared" si="9"/>
        <v>99376.49492837198</v>
      </c>
      <c r="E124" s="105">
        <f t="shared" si="10"/>
        <v>229.39407579299197</v>
      </c>
      <c r="F124" s="105">
        <f t="shared" si="11"/>
        <v>282.2325777134703</v>
      </c>
      <c r="G124" s="54">
        <f t="shared" si="12"/>
        <v>99094.26235065851</v>
      </c>
      <c r="H124" s="57">
        <f t="shared" si="13"/>
        <v>26791.807661824143</v>
      </c>
    </row>
    <row r="125" spans="2:8" ht="12.75">
      <c r="B125" s="27">
        <f t="shared" si="7"/>
        <v>104</v>
      </c>
      <c r="C125" s="37">
        <f t="shared" si="8"/>
        <v>48434</v>
      </c>
      <c r="D125" s="41">
        <f t="shared" si="9"/>
        <v>99094.26235065851</v>
      </c>
      <c r="E125" s="105">
        <f t="shared" si="10"/>
        <v>228.74258892610337</v>
      </c>
      <c r="F125" s="105">
        <f t="shared" si="11"/>
        <v>282.8840645803589</v>
      </c>
      <c r="G125" s="54">
        <f t="shared" si="12"/>
        <v>98811.37828607815</v>
      </c>
      <c r="H125" s="57">
        <f t="shared" si="13"/>
        <v>27020.550250750246</v>
      </c>
    </row>
    <row r="126" spans="2:8" ht="12.75">
      <c r="B126" s="27">
        <f t="shared" si="7"/>
        <v>105</v>
      </c>
      <c r="C126" s="37">
        <f t="shared" si="8"/>
        <v>48465</v>
      </c>
      <c r="D126" s="41">
        <f t="shared" si="9"/>
        <v>98811.37828607815</v>
      </c>
      <c r="E126" s="105">
        <f t="shared" si="10"/>
        <v>228.08959821036373</v>
      </c>
      <c r="F126" s="105">
        <f t="shared" si="11"/>
        <v>283.5370552960985</v>
      </c>
      <c r="G126" s="54">
        <f t="shared" si="12"/>
        <v>98527.84123078205</v>
      </c>
      <c r="H126" s="57">
        <f t="shared" si="13"/>
        <v>27248.63984896061</v>
      </c>
    </row>
    <row r="127" spans="2:8" ht="12.75">
      <c r="B127" s="27">
        <f t="shared" si="7"/>
        <v>106</v>
      </c>
      <c r="C127" s="37">
        <f t="shared" si="8"/>
        <v>48495</v>
      </c>
      <c r="D127" s="41">
        <f t="shared" si="9"/>
        <v>98527.84123078205</v>
      </c>
      <c r="E127" s="105">
        <f t="shared" si="10"/>
        <v>227.43510017438857</v>
      </c>
      <c r="F127" s="105">
        <f t="shared" si="11"/>
        <v>284.1915533320737</v>
      </c>
      <c r="G127" s="54">
        <f t="shared" si="12"/>
        <v>98243.64967744998</v>
      </c>
      <c r="H127" s="57">
        <f t="shared" si="13"/>
        <v>27476.074949135</v>
      </c>
    </row>
    <row r="128" spans="2:8" ht="12.75">
      <c r="B128" s="27">
        <f t="shared" si="7"/>
        <v>107</v>
      </c>
      <c r="C128" s="37">
        <f t="shared" si="8"/>
        <v>48526</v>
      </c>
      <c r="D128" s="41">
        <f t="shared" si="9"/>
        <v>98243.64967744998</v>
      </c>
      <c r="E128" s="105">
        <f t="shared" si="10"/>
        <v>226.77909133878038</v>
      </c>
      <c r="F128" s="105">
        <f t="shared" si="11"/>
        <v>284.8475621676819</v>
      </c>
      <c r="G128" s="54">
        <f t="shared" si="12"/>
        <v>97958.8021152823</v>
      </c>
      <c r="H128" s="57">
        <f t="shared" si="13"/>
        <v>27702.85404047378</v>
      </c>
    </row>
    <row r="129" spans="2:8" ht="12.75">
      <c r="B129" s="27">
        <f t="shared" si="7"/>
        <v>108</v>
      </c>
      <c r="C129" s="37">
        <f t="shared" si="8"/>
        <v>48556</v>
      </c>
      <c r="D129" s="41">
        <f t="shared" si="9"/>
        <v>97958.8021152823</v>
      </c>
      <c r="E129" s="105">
        <f t="shared" si="10"/>
        <v>226.12156821610998</v>
      </c>
      <c r="F129" s="105">
        <f t="shared" si="11"/>
        <v>285.5050852903522</v>
      </c>
      <c r="G129" s="54">
        <f t="shared" si="12"/>
        <v>97673.29702999195</v>
      </c>
      <c r="H129" s="57">
        <f t="shared" si="13"/>
        <v>27928.97560868989</v>
      </c>
    </row>
    <row r="130" spans="2:8" ht="12.75">
      <c r="B130" s="27">
        <f t="shared" si="7"/>
        <v>109</v>
      </c>
      <c r="C130" s="37">
        <f t="shared" si="8"/>
        <v>48587</v>
      </c>
      <c r="D130" s="41">
        <f t="shared" si="9"/>
        <v>97673.29702999195</v>
      </c>
      <c r="E130" s="105">
        <f t="shared" si="10"/>
        <v>225.46252731089808</v>
      </c>
      <c r="F130" s="105">
        <f t="shared" si="11"/>
        <v>286.1641261955641</v>
      </c>
      <c r="G130" s="54">
        <f t="shared" si="12"/>
        <v>97387.13290379639</v>
      </c>
      <c r="H130" s="57">
        <f t="shared" si="13"/>
        <v>28154.438136000786</v>
      </c>
    </row>
    <row r="131" spans="2:8" ht="12.75">
      <c r="B131" s="27">
        <f t="shared" si="7"/>
        <v>110</v>
      </c>
      <c r="C131" s="37">
        <f t="shared" si="8"/>
        <v>48618</v>
      </c>
      <c r="D131" s="41">
        <f t="shared" si="9"/>
        <v>97387.13290379639</v>
      </c>
      <c r="E131" s="105">
        <f t="shared" si="10"/>
        <v>224.80196511959664</v>
      </c>
      <c r="F131" s="105">
        <f t="shared" si="11"/>
        <v>286.82468838686555</v>
      </c>
      <c r="G131" s="54">
        <f t="shared" si="12"/>
        <v>97100.30821540952</v>
      </c>
      <c r="H131" s="57">
        <f t="shared" si="13"/>
        <v>28379.240101120384</v>
      </c>
    </row>
    <row r="132" spans="2:8" ht="12.75">
      <c r="B132" s="27">
        <f t="shared" si="7"/>
        <v>111</v>
      </c>
      <c r="C132" s="37">
        <f t="shared" si="8"/>
        <v>48646</v>
      </c>
      <c r="D132" s="41">
        <f t="shared" si="9"/>
        <v>97100.30821540952</v>
      </c>
      <c r="E132" s="105">
        <f t="shared" si="10"/>
        <v>224.13987813057028</v>
      </c>
      <c r="F132" s="105">
        <f t="shared" si="11"/>
        <v>287.48677537589197</v>
      </c>
      <c r="G132" s="54">
        <f t="shared" si="12"/>
        <v>96812.82144003363</v>
      </c>
      <c r="H132" s="57">
        <f t="shared" si="13"/>
        <v>28603.379979250953</v>
      </c>
    </row>
    <row r="133" spans="2:8" ht="12.75">
      <c r="B133" s="27">
        <f t="shared" si="7"/>
        <v>112</v>
      </c>
      <c r="C133" s="37">
        <f t="shared" si="8"/>
        <v>48677</v>
      </c>
      <c r="D133" s="41">
        <f t="shared" si="9"/>
        <v>96812.82144003363</v>
      </c>
      <c r="E133" s="105">
        <f t="shared" si="10"/>
        <v>223.47626282407762</v>
      </c>
      <c r="F133" s="105">
        <f t="shared" si="11"/>
        <v>288.15039068238457</v>
      </c>
      <c r="G133" s="54">
        <f t="shared" si="12"/>
        <v>96524.67104935125</v>
      </c>
      <c r="H133" s="57">
        <f t="shared" si="13"/>
        <v>28826.85624207503</v>
      </c>
    </row>
    <row r="134" spans="2:8" ht="12.75">
      <c r="B134" s="27">
        <f t="shared" si="7"/>
        <v>113</v>
      </c>
      <c r="C134" s="37">
        <f t="shared" si="8"/>
        <v>48707</v>
      </c>
      <c r="D134" s="41">
        <f t="shared" si="9"/>
        <v>96524.67104935125</v>
      </c>
      <c r="E134" s="105">
        <f t="shared" si="10"/>
        <v>222.81111567225247</v>
      </c>
      <c r="F134" s="105">
        <f t="shared" si="11"/>
        <v>288.81553783420975</v>
      </c>
      <c r="G134" s="54">
        <f t="shared" si="12"/>
        <v>96235.85551151705</v>
      </c>
      <c r="H134" s="57">
        <f t="shared" si="13"/>
        <v>29049.667357747283</v>
      </c>
    </row>
    <row r="135" spans="2:8" ht="12.75">
      <c r="B135" s="27">
        <f t="shared" si="7"/>
        <v>114</v>
      </c>
      <c r="C135" s="37">
        <f t="shared" si="8"/>
        <v>48738</v>
      </c>
      <c r="D135" s="41">
        <f t="shared" si="9"/>
        <v>96235.85551151705</v>
      </c>
      <c r="E135" s="105">
        <f t="shared" si="10"/>
        <v>222.14443313908518</v>
      </c>
      <c r="F135" s="105">
        <f t="shared" si="11"/>
        <v>289.48222036737707</v>
      </c>
      <c r="G135" s="54">
        <f t="shared" si="12"/>
        <v>95946.37329114966</v>
      </c>
      <c r="H135" s="57">
        <f t="shared" si="13"/>
        <v>29271.811790886368</v>
      </c>
    </row>
    <row r="136" spans="2:8" ht="12.75">
      <c r="B136" s="27">
        <f t="shared" si="7"/>
        <v>115</v>
      </c>
      <c r="C136" s="37">
        <f t="shared" si="8"/>
        <v>48768</v>
      </c>
      <c r="D136" s="41">
        <f t="shared" si="9"/>
        <v>95946.37329114966</v>
      </c>
      <c r="E136" s="105">
        <f t="shared" si="10"/>
        <v>221.4762116804038</v>
      </c>
      <c r="F136" s="105">
        <f t="shared" si="11"/>
        <v>290.15044182605845</v>
      </c>
      <c r="G136" s="54">
        <f t="shared" si="12"/>
        <v>95656.2228493236</v>
      </c>
      <c r="H136" s="57">
        <f t="shared" si="13"/>
        <v>29493.288002566773</v>
      </c>
    </row>
    <row r="137" spans="2:8" ht="12.75">
      <c r="B137" s="27">
        <f t="shared" si="7"/>
        <v>116</v>
      </c>
      <c r="C137" s="37">
        <f t="shared" si="8"/>
        <v>48799</v>
      </c>
      <c r="D137" s="41">
        <f t="shared" si="9"/>
        <v>95656.2228493236</v>
      </c>
      <c r="E137" s="105">
        <f t="shared" si="10"/>
        <v>220.8064477438553</v>
      </c>
      <c r="F137" s="105">
        <f t="shared" si="11"/>
        <v>290.8202057626069</v>
      </c>
      <c r="G137" s="54">
        <f t="shared" si="12"/>
        <v>95365.402643561</v>
      </c>
      <c r="H137" s="57">
        <f t="shared" si="13"/>
        <v>29714.09445031063</v>
      </c>
    </row>
    <row r="138" spans="2:8" ht="12.75">
      <c r="B138" s="27">
        <f t="shared" si="7"/>
        <v>117</v>
      </c>
      <c r="C138" s="37">
        <f t="shared" si="8"/>
        <v>48830</v>
      </c>
      <c r="D138" s="41">
        <f t="shared" si="9"/>
        <v>95365.402643561</v>
      </c>
      <c r="E138" s="105">
        <f t="shared" si="10"/>
        <v>220.13513776888664</v>
      </c>
      <c r="F138" s="105">
        <f t="shared" si="11"/>
        <v>291.4915157375756</v>
      </c>
      <c r="G138" s="54">
        <f t="shared" si="12"/>
        <v>95073.91112782342</v>
      </c>
      <c r="H138" s="57">
        <f t="shared" si="13"/>
        <v>29934.229588079517</v>
      </c>
    </row>
    <row r="139" spans="2:8" ht="12.75">
      <c r="B139" s="27">
        <f t="shared" si="7"/>
        <v>118</v>
      </c>
      <c r="C139" s="37">
        <f t="shared" si="8"/>
        <v>48860</v>
      </c>
      <c r="D139" s="41">
        <f t="shared" si="9"/>
        <v>95073.91112782342</v>
      </c>
      <c r="E139" s="105">
        <f t="shared" si="10"/>
        <v>219.4622781867257</v>
      </c>
      <c r="F139" s="105">
        <f t="shared" si="11"/>
        <v>292.1643753197365</v>
      </c>
      <c r="G139" s="54">
        <f t="shared" si="12"/>
        <v>94781.74675250368</v>
      </c>
      <c r="H139" s="57">
        <f t="shared" si="13"/>
        <v>30153.691866266243</v>
      </c>
    </row>
    <row r="140" spans="2:8" ht="12.75">
      <c r="B140" s="27">
        <f t="shared" si="7"/>
        <v>119</v>
      </c>
      <c r="C140" s="37">
        <f t="shared" si="8"/>
        <v>48891</v>
      </c>
      <c r="D140" s="41">
        <f t="shared" si="9"/>
        <v>94781.74675250368</v>
      </c>
      <c r="E140" s="105">
        <f t="shared" si="10"/>
        <v>218.78786542036264</v>
      </c>
      <c r="F140" s="105">
        <f t="shared" si="11"/>
        <v>292.8387880860996</v>
      </c>
      <c r="G140" s="54">
        <f t="shared" si="12"/>
        <v>94488.90796441758</v>
      </c>
      <c r="H140" s="57">
        <f t="shared" si="13"/>
        <v>30372.479731686606</v>
      </c>
    </row>
    <row r="141" spans="2:8" ht="12.75">
      <c r="B141" s="27">
        <f t="shared" si="7"/>
        <v>120</v>
      </c>
      <c r="C141" s="37">
        <f t="shared" si="8"/>
        <v>48921</v>
      </c>
      <c r="D141" s="41">
        <f t="shared" si="9"/>
        <v>94488.90796441758</v>
      </c>
      <c r="E141" s="105">
        <f t="shared" si="10"/>
        <v>218.11189588453058</v>
      </c>
      <c r="F141" s="105">
        <f t="shared" si="11"/>
        <v>293.5147576219316</v>
      </c>
      <c r="G141" s="54">
        <f t="shared" si="12"/>
        <v>94195.39320679565</v>
      </c>
      <c r="H141" s="57">
        <f t="shared" si="13"/>
        <v>30590.591627571135</v>
      </c>
    </row>
    <row r="142" spans="2:8" ht="12.75">
      <c r="B142" s="27">
        <f t="shared" si="7"/>
        <v>121</v>
      </c>
      <c r="C142" s="37">
        <f t="shared" si="8"/>
        <v>48952</v>
      </c>
      <c r="D142" s="41">
        <f t="shared" si="9"/>
        <v>94195.39320679565</v>
      </c>
      <c r="E142" s="105">
        <f t="shared" si="10"/>
        <v>217.4343659856866</v>
      </c>
      <c r="F142" s="105">
        <f t="shared" si="11"/>
        <v>294.1922875207756</v>
      </c>
      <c r="G142" s="54">
        <f t="shared" si="12"/>
        <v>93901.20091927487</v>
      </c>
      <c r="H142" s="57">
        <f t="shared" si="13"/>
        <v>30808.02599355682</v>
      </c>
    </row>
    <row r="143" spans="2:8" ht="12.75">
      <c r="B143" s="27">
        <f t="shared" si="7"/>
        <v>122</v>
      </c>
      <c r="C143" s="37">
        <f t="shared" si="8"/>
        <v>48983</v>
      </c>
      <c r="D143" s="41">
        <f t="shared" si="9"/>
        <v>93901.20091927487</v>
      </c>
      <c r="E143" s="105">
        <f t="shared" si="10"/>
        <v>216.75527212199282</v>
      </c>
      <c r="F143" s="105">
        <f t="shared" si="11"/>
        <v>294.8713813844694</v>
      </c>
      <c r="G143" s="54">
        <f t="shared" si="12"/>
        <v>93606.3295378904</v>
      </c>
      <c r="H143" s="57">
        <f t="shared" si="13"/>
        <v>31024.781265678816</v>
      </c>
    </row>
    <row r="144" spans="2:8" ht="12.75">
      <c r="B144" s="27">
        <f t="shared" si="7"/>
        <v>123</v>
      </c>
      <c r="C144" s="37">
        <f t="shared" si="8"/>
        <v>49011</v>
      </c>
      <c r="D144" s="41">
        <f t="shared" si="9"/>
        <v>93606.3295378904</v>
      </c>
      <c r="E144" s="105">
        <f t="shared" si="10"/>
        <v>216.074610683297</v>
      </c>
      <c r="F144" s="105">
        <f t="shared" si="11"/>
        <v>295.5520428231652</v>
      </c>
      <c r="G144" s="54">
        <f t="shared" si="12"/>
        <v>93310.77749506723</v>
      </c>
      <c r="H144" s="57">
        <f t="shared" si="13"/>
        <v>31240.85587636211</v>
      </c>
    </row>
    <row r="145" spans="2:8" ht="12.75">
      <c r="B145" s="27">
        <f t="shared" si="7"/>
        <v>124</v>
      </c>
      <c r="C145" s="37">
        <f t="shared" si="8"/>
        <v>49042</v>
      </c>
      <c r="D145" s="41">
        <f t="shared" si="9"/>
        <v>93310.77749506723</v>
      </c>
      <c r="E145" s="105">
        <f t="shared" si="10"/>
        <v>215.39237805111352</v>
      </c>
      <c r="F145" s="105">
        <f t="shared" si="11"/>
        <v>296.23427545534867</v>
      </c>
      <c r="G145" s="54">
        <f t="shared" si="12"/>
        <v>93014.54321961188</v>
      </c>
      <c r="H145" s="57">
        <f t="shared" si="13"/>
        <v>31456.248254413225</v>
      </c>
    </row>
    <row r="146" spans="2:8" ht="12.75">
      <c r="B146" s="27">
        <f t="shared" si="7"/>
        <v>125</v>
      </c>
      <c r="C146" s="37">
        <f t="shared" si="8"/>
        <v>49072</v>
      </c>
      <c r="D146" s="41">
        <f t="shared" si="9"/>
        <v>93014.54321961188</v>
      </c>
      <c r="E146" s="105">
        <f t="shared" si="10"/>
        <v>214.70857059860407</v>
      </c>
      <c r="F146" s="105">
        <f t="shared" si="11"/>
        <v>296.91808290785815</v>
      </c>
      <c r="G146" s="54">
        <f t="shared" si="12"/>
        <v>92717.62513670402</v>
      </c>
      <c r="H146" s="57">
        <f t="shared" si="13"/>
        <v>31670.95682501183</v>
      </c>
    </row>
    <row r="147" spans="2:8" ht="12.75">
      <c r="B147" s="27">
        <f t="shared" si="7"/>
        <v>126</v>
      </c>
      <c r="C147" s="37">
        <f t="shared" si="8"/>
        <v>49103</v>
      </c>
      <c r="D147" s="41">
        <f t="shared" si="9"/>
        <v>92717.62513670402</v>
      </c>
      <c r="E147" s="105">
        <f t="shared" si="10"/>
        <v>214.02318469055845</v>
      </c>
      <c r="F147" s="105">
        <f t="shared" si="11"/>
        <v>297.60346881590374</v>
      </c>
      <c r="G147" s="54">
        <f t="shared" si="12"/>
        <v>92420.02166788813</v>
      </c>
      <c r="H147" s="57">
        <f t="shared" si="13"/>
        <v>31884.980009702387</v>
      </c>
    </row>
    <row r="148" spans="2:8" ht="12.75">
      <c r="B148" s="27">
        <f t="shared" si="7"/>
        <v>127</v>
      </c>
      <c r="C148" s="37">
        <f t="shared" si="8"/>
        <v>49133</v>
      </c>
      <c r="D148" s="41">
        <f t="shared" si="9"/>
        <v>92420.02166788813</v>
      </c>
      <c r="E148" s="105">
        <f t="shared" si="10"/>
        <v>213.33621668337508</v>
      </c>
      <c r="F148" s="105">
        <f t="shared" si="11"/>
        <v>298.29043682308713</v>
      </c>
      <c r="G148" s="54">
        <f t="shared" si="12"/>
        <v>92121.73123106504</v>
      </c>
      <c r="H148" s="57">
        <f t="shared" si="13"/>
        <v>32098.316226385763</v>
      </c>
    </row>
    <row r="149" spans="2:8" ht="12.75">
      <c r="B149" s="27">
        <f t="shared" si="7"/>
        <v>128</v>
      </c>
      <c r="C149" s="37">
        <f t="shared" si="8"/>
        <v>49164</v>
      </c>
      <c r="D149" s="41">
        <f t="shared" si="9"/>
        <v>92121.73123106504</v>
      </c>
      <c r="E149" s="105">
        <f t="shared" si="10"/>
        <v>212.6476629250418</v>
      </c>
      <c r="F149" s="105">
        <f t="shared" si="11"/>
        <v>298.9789905814204</v>
      </c>
      <c r="G149" s="54">
        <f t="shared" si="12"/>
        <v>91822.75224048362</v>
      </c>
      <c r="H149" s="57">
        <f t="shared" si="13"/>
        <v>32310.963889310806</v>
      </c>
    </row>
    <row r="150" spans="2:8" ht="12.75">
      <c r="B150" s="27">
        <f t="shared" si="7"/>
        <v>129</v>
      </c>
      <c r="C150" s="37">
        <f t="shared" si="8"/>
        <v>49195</v>
      </c>
      <c r="D150" s="41">
        <f t="shared" si="9"/>
        <v>91822.75224048362</v>
      </c>
      <c r="E150" s="105">
        <f t="shared" si="10"/>
        <v>211.95751975511635</v>
      </c>
      <c r="F150" s="105">
        <f t="shared" si="11"/>
        <v>299.66913375134584</v>
      </c>
      <c r="G150" s="54">
        <f t="shared" si="12"/>
        <v>91523.08310673227</v>
      </c>
      <c r="H150" s="57">
        <f t="shared" si="13"/>
        <v>32522.921409065922</v>
      </c>
    </row>
    <row r="151" spans="2:8" ht="12.75">
      <c r="B151" s="27">
        <f t="shared" si="7"/>
        <v>130</v>
      </c>
      <c r="C151" s="37">
        <f t="shared" si="8"/>
        <v>49225</v>
      </c>
      <c r="D151" s="41">
        <f t="shared" si="9"/>
        <v>91523.08310673227</v>
      </c>
      <c r="E151" s="105">
        <f t="shared" si="10"/>
        <v>211.26578350470697</v>
      </c>
      <c r="F151" s="105">
        <f t="shared" si="11"/>
        <v>300.36087000175525</v>
      </c>
      <c r="G151" s="54">
        <f t="shared" si="12"/>
        <v>91222.72223673052</v>
      </c>
      <c r="H151" s="57">
        <f t="shared" si="13"/>
        <v>32734.18719257063</v>
      </c>
    </row>
    <row r="152" spans="2:8" ht="12.75">
      <c r="B152" s="27">
        <f t="shared" si="7"/>
        <v>131</v>
      </c>
      <c r="C152" s="37">
        <f t="shared" si="8"/>
        <v>49256</v>
      </c>
      <c r="D152" s="41">
        <f t="shared" si="9"/>
        <v>91222.72223673052</v>
      </c>
      <c r="E152" s="105">
        <f t="shared" si="10"/>
        <v>210.57245049645294</v>
      </c>
      <c r="F152" s="105">
        <f t="shared" si="11"/>
        <v>301.05420301000925</v>
      </c>
      <c r="G152" s="54">
        <f t="shared" si="12"/>
        <v>90921.66803372052</v>
      </c>
      <c r="H152" s="57">
        <f t="shared" si="13"/>
        <v>32944.75964306708</v>
      </c>
    </row>
    <row r="153" spans="2:8" ht="12.75">
      <c r="B153" s="27">
        <f aca="true" t="shared" si="14" ref="B153:B216">pagam.Num</f>
        <v>132</v>
      </c>
      <c r="C153" s="37">
        <f aca="true" t="shared" si="15" ref="C153:C216">Mostra.Data</f>
        <v>49286</v>
      </c>
      <c r="D153" s="41">
        <f aca="true" t="shared" si="16" ref="D153:D216">Bil.Iniz</f>
        <v>90921.66803372052</v>
      </c>
      <c r="E153" s="105">
        <f aca="true" t="shared" si="17" ref="E153:E216">Interesse</f>
        <v>209.87751704450486</v>
      </c>
      <c r="F153" s="105">
        <f aca="true" t="shared" si="18" ref="F153:F216">Capitale</f>
        <v>301.7491364619574</v>
      </c>
      <c r="G153" s="54">
        <f aca="true" t="shared" si="19" ref="G153:G216">Bilancio.finale</f>
        <v>90619.91889725855</v>
      </c>
      <c r="H153" s="57">
        <f aca="true" t="shared" si="20" ref="H153:H216">Interesse.Comp</f>
        <v>33154.63716011159</v>
      </c>
    </row>
    <row r="154" spans="2:8" ht="12.75">
      <c r="B154" s="27">
        <f t="shared" si="14"/>
        <v>133</v>
      </c>
      <c r="C154" s="37">
        <f t="shared" si="15"/>
        <v>49317</v>
      </c>
      <c r="D154" s="41">
        <f t="shared" si="16"/>
        <v>90619.91889725855</v>
      </c>
      <c r="E154" s="105">
        <f t="shared" si="17"/>
        <v>209.18097945450515</v>
      </c>
      <c r="F154" s="105">
        <f t="shared" si="18"/>
        <v>302.4456740519571</v>
      </c>
      <c r="G154" s="54">
        <f t="shared" si="19"/>
        <v>90317.4732232066</v>
      </c>
      <c r="H154" s="57">
        <f t="shared" si="20"/>
        <v>33363.818139566094</v>
      </c>
    </row>
    <row r="155" spans="2:8" ht="12.75">
      <c r="B155" s="27">
        <f t="shared" si="14"/>
        <v>134</v>
      </c>
      <c r="C155" s="37">
        <f t="shared" si="15"/>
        <v>49348</v>
      </c>
      <c r="D155" s="41">
        <f t="shared" si="16"/>
        <v>90317.4732232066</v>
      </c>
      <c r="E155" s="105">
        <f t="shared" si="17"/>
        <v>208.48283402356856</v>
      </c>
      <c r="F155" s="105">
        <f t="shared" si="18"/>
        <v>303.14381948289366</v>
      </c>
      <c r="G155" s="54">
        <f t="shared" si="19"/>
        <v>90014.3294037237</v>
      </c>
      <c r="H155" s="57">
        <f t="shared" si="20"/>
        <v>33572.30097358966</v>
      </c>
    </row>
    <row r="156" spans="2:8" ht="12.75">
      <c r="B156" s="27">
        <f t="shared" si="14"/>
        <v>135</v>
      </c>
      <c r="C156" s="37">
        <f t="shared" si="15"/>
        <v>49376</v>
      </c>
      <c r="D156" s="41">
        <f t="shared" si="16"/>
        <v>90014.3294037237</v>
      </c>
      <c r="E156" s="105">
        <f t="shared" si="17"/>
        <v>207.7830770402622</v>
      </c>
      <c r="F156" s="105">
        <f t="shared" si="18"/>
        <v>303.84357646620003</v>
      </c>
      <c r="G156" s="54">
        <f t="shared" si="19"/>
        <v>89710.48582725751</v>
      </c>
      <c r="H156" s="57">
        <f t="shared" si="20"/>
        <v>33780.08405062993</v>
      </c>
    </row>
    <row r="157" spans="2:8" ht="12.75">
      <c r="B157" s="27">
        <f t="shared" si="14"/>
        <v>136</v>
      </c>
      <c r="C157" s="37">
        <f t="shared" si="15"/>
        <v>49407</v>
      </c>
      <c r="D157" s="41">
        <f t="shared" si="16"/>
        <v>89710.48582725751</v>
      </c>
      <c r="E157" s="105">
        <f t="shared" si="17"/>
        <v>207.08170478458607</v>
      </c>
      <c r="F157" s="105">
        <f t="shared" si="18"/>
        <v>304.54494872187615</v>
      </c>
      <c r="G157" s="54">
        <f t="shared" si="19"/>
        <v>89405.94087853564</v>
      </c>
      <c r="H157" s="57">
        <f t="shared" si="20"/>
        <v>33987.16575541451</v>
      </c>
    </row>
    <row r="158" spans="2:8" ht="12.75">
      <c r="B158" s="27">
        <f t="shared" si="14"/>
        <v>137</v>
      </c>
      <c r="C158" s="37">
        <f t="shared" si="15"/>
        <v>49437</v>
      </c>
      <c r="D158" s="41">
        <f t="shared" si="16"/>
        <v>89405.94087853564</v>
      </c>
      <c r="E158" s="105">
        <f t="shared" si="17"/>
        <v>206.3787135279531</v>
      </c>
      <c r="F158" s="105">
        <f t="shared" si="18"/>
        <v>305.2479399785091</v>
      </c>
      <c r="G158" s="54">
        <f t="shared" si="19"/>
        <v>89100.69293855713</v>
      </c>
      <c r="H158" s="57">
        <f t="shared" si="20"/>
        <v>34193.54446894247</v>
      </c>
    </row>
    <row r="159" spans="2:8" ht="12.75">
      <c r="B159" s="27">
        <f t="shared" si="14"/>
        <v>138</v>
      </c>
      <c r="C159" s="37">
        <f t="shared" si="15"/>
        <v>49468</v>
      </c>
      <c r="D159" s="41">
        <f t="shared" si="16"/>
        <v>89100.69293855713</v>
      </c>
      <c r="E159" s="105">
        <f t="shared" si="17"/>
        <v>205.67409953316937</v>
      </c>
      <c r="F159" s="105">
        <f t="shared" si="18"/>
        <v>305.9525539732929</v>
      </c>
      <c r="G159" s="54">
        <f t="shared" si="19"/>
        <v>88794.74038458384</v>
      </c>
      <c r="H159" s="57">
        <f t="shared" si="20"/>
        <v>34399.21856847564</v>
      </c>
    </row>
    <row r="160" spans="2:8" ht="12.75">
      <c r="B160" s="27">
        <f t="shared" si="14"/>
        <v>139</v>
      </c>
      <c r="C160" s="37">
        <f t="shared" si="15"/>
        <v>49498</v>
      </c>
      <c r="D160" s="41">
        <f t="shared" si="16"/>
        <v>88794.74038458384</v>
      </c>
      <c r="E160" s="105">
        <f t="shared" si="17"/>
        <v>204.96785905441436</v>
      </c>
      <c r="F160" s="105">
        <f t="shared" si="18"/>
        <v>306.65879445204786</v>
      </c>
      <c r="G160" s="54">
        <f t="shared" si="19"/>
        <v>88488.0815901318</v>
      </c>
      <c r="H160" s="57">
        <f t="shared" si="20"/>
        <v>34604.186427530054</v>
      </c>
    </row>
    <row r="161" spans="2:8" ht="12.75">
      <c r="B161" s="27">
        <f t="shared" si="14"/>
        <v>140</v>
      </c>
      <c r="C161" s="37">
        <f t="shared" si="15"/>
        <v>49529</v>
      </c>
      <c r="D161" s="41">
        <f t="shared" si="16"/>
        <v>88488.0815901318</v>
      </c>
      <c r="E161" s="105">
        <f t="shared" si="17"/>
        <v>204.2599883372209</v>
      </c>
      <c r="F161" s="105">
        <f t="shared" si="18"/>
        <v>307.3666651692413</v>
      </c>
      <c r="G161" s="54">
        <f t="shared" si="19"/>
        <v>88180.71492496255</v>
      </c>
      <c r="H161" s="57">
        <f t="shared" si="20"/>
        <v>34808.44641586728</v>
      </c>
    </row>
    <row r="162" spans="2:8" ht="12.75">
      <c r="B162" s="27">
        <f t="shared" si="14"/>
        <v>141</v>
      </c>
      <c r="C162" s="37">
        <f t="shared" si="15"/>
        <v>49560</v>
      </c>
      <c r="D162" s="41">
        <f t="shared" si="16"/>
        <v>88180.71492496255</v>
      </c>
      <c r="E162" s="105">
        <f t="shared" si="17"/>
        <v>203.55048361845522</v>
      </c>
      <c r="F162" s="105">
        <f t="shared" si="18"/>
        <v>308.07616988800703</v>
      </c>
      <c r="G162" s="54">
        <f t="shared" si="19"/>
        <v>87872.63875507454</v>
      </c>
      <c r="H162" s="57">
        <f t="shared" si="20"/>
        <v>35011.99689948573</v>
      </c>
    </row>
    <row r="163" spans="2:8" ht="12.75">
      <c r="B163" s="27">
        <f t="shared" si="14"/>
        <v>142</v>
      </c>
      <c r="C163" s="37">
        <f t="shared" si="15"/>
        <v>49590</v>
      </c>
      <c r="D163" s="41">
        <f t="shared" si="16"/>
        <v>87872.63875507454</v>
      </c>
      <c r="E163" s="105">
        <f t="shared" si="17"/>
        <v>202.83934112629706</v>
      </c>
      <c r="F163" s="105">
        <f t="shared" si="18"/>
        <v>308.7873123801652</v>
      </c>
      <c r="G163" s="54">
        <f t="shared" si="19"/>
        <v>87563.85144269437</v>
      </c>
      <c r="H163" s="57">
        <f t="shared" si="20"/>
        <v>35214.83624061203</v>
      </c>
    </row>
    <row r="164" spans="2:8" ht="12.75">
      <c r="B164" s="27">
        <f t="shared" si="14"/>
        <v>143</v>
      </c>
      <c r="C164" s="37">
        <f t="shared" si="15"/>
        <v>49621</v>
      </c>
      <c r="D164" s="41">
        <f t="shared" si="16"/>
        <v>87563.85144269437</v>
      </c>
      <c r="E164" s="105">
        <f t="shared" si="17"/>
        <v>202.1265570802195</v>
      </c>
      <c r="F164" s="105">
        <f t="shared" si="18"/>
        <v>309.50009642624275</v>
      </c>
      <c r="G164" s="54">
        <f t="shared" si="19"/>
        <v>87254.35134626813</v>
      </c>
      <c r="H164" s="57">
        <f t="shared" si="20"/>
        <v>35416.96279769225</v>
      </c>
    </row>
    <row r="165" spans="2:8" ht="12.75">
      <c r="B165" s="27">
        <f t="shared" si="14"/>
        <v>144</v>
      </c>
      <c r="C165" s="37">
        <f t="shared" si="15"/>
        <v>49651</v>
      </c>
      <c r="D165" s="41">
        <f t="shared" si="16"/>
        <v>87254.35134626813</v>
      </c>
      <c r="E165" s="105">
        <f t="shared" si="17"/>
        <v>201.41212769096893</v>
      </c>
      <c r="F165" s="105">
        <f t="shared" si="18"/>
        <v>310.2145258154933</v>
      </c>
      <c r="G165" s="54">
        <f t="shared" si="19"/>
        <v>86944.13682045264</v>
      </c>
      <c r="H165" s="57">
        <f t="shared" si="20"/>
        <v>35618.37492538322</v>
      </c>
    </row>
    <row r="166" spans="2:8" ht="12.75">
      <c r="B166" s="27">
        <f t="shared" si="14"/>
        <v>145</v>
      </c>
      <c r="C166" s="37">
        <f t="shared" si="15"/>
        <v>49682</v>
      </c>
      <c r="D166" s="41">
        <f t="shared" si="16"/>
        <v>86944.13682045264</v>
      </c>
      <c r="E166" s="105">
        <f t="shared" si="17"/>
        <v>200.69604916054482</v>
      </c>
      <c r="F166" s="105">
        <f t="shared" si="18"/>
        <v>310.9306043459174</v>
      </c>
      <c r="G166" s="54">
        <f t="shared" si="19"/>
        <v>86633.20621610672</v>
      </c>
      <c r="H166" s="57">
        <f t="shared" si="20"/>
        <v>35819.07097454376</v>
      </c>
    </row>
    <row r="167" spans="2:8" ht="12.75">
      <c r="B167" s="27">
        <f t="shared" si="14"/>
        <v>146</v>
      </c>
      <c r="C167" s="37">
        <f t="shared" si="15"/>
        <v>49713</v>
      </c>
      <c r="D167" s="41">
        <f t="shared" si="16"/>
        <v>86633.20621610672</v>
      </c>
      <c r="E167" s="105">
        <f t="shared" si="17"/>
        <v>199.97831768217966</v>
      </c>
      <c r="F167" s="105">
        <f t="shared" si="18"/>
        <v>311.6483358242825</v>
      </c>
      <c r="G167" s="54">
        <f t="shared" si="19"/>
        <v>86321.55788028243</v>
      </c>
      <c r="H167" s="57">
        <f t="shared" si="20"/>
        <v>36019.049292225944</v>
      </c>
    </row>
    <row r="168" spans="2:8" ht="12.75">
      <c r="B168" s="27">
        <f t="shared" si="14"/>
        <v>147</v>
      </c>
      <c r="C168" s="37">
        <f t="shared" si="15"/>
        <v>49742</v>
      </c>
      <c r="D168" s="41">
        <f t="shared" si="16"/>
        <v>86321.55788028243</v>
      </c>
      <c r="E168" s="105">
        <f t="shared" si="17"/>
        <v>199.2589294403186</v>
      </c>
      <c r="F168" s="105">
        <f t="shared" si="18"/>
        <v>312.36772406614364</v>
      </c>
      <c r="G168" s="54">
        <f t="shared" si="19"/>
        <v>86009.19015621628</v>
      </c>
      <c r="H168" s="57">
        <f t="shared" si="20"/>
        <v>36218.30822166626</v>
      </c>
    </row>
    <row r="169" spans="2:8" ht="12.75">
      <c r="B169" s="27">
        <f t="shared" si="14"/>
        <v>148</v>
      </c>
      <c r="C169" s="37">
        <f t="shared" si="15"/>
        <v>49773</v>
      </c>
      <c r="D169" s="41">
        <f t="shared" si="16"/>
        <v>86009.19015621628</v>
      </c>
      <c r="E169" s="105">
        <f t="shared" si="17"/>
        <v>198.53788061059925</v>
      </c>
      <c r="F169" s="105">
        <f t="shared" si="18"/>
        <v>313.088772895863</v>
      </c>
      <c r="G169" s="54">
        <f t="shared" si="19"/>
        <v>85696.10138332042</v>
      </c>
      <c r="H169" s="57">
        <f t="shared" si="20"/>
        <v>36416.84610227686</v>
      </c>
    </row>
    <row r="170" spans="2:8" ht="12.75">
      <c r="B170" s="27">
        <f t="shared" si="14"/>
        <v>149</v>
      </c>
      <c r="C170" s="37">
        <f t="shared" si="15"/>
        <v>49803</v>
      </c>
      <c r="D170" s="41">
        <f t="shared" si="16"/>
        <v>85696.10138332042</v>
      </c>
      <c r="E170" s="105">
        <f t="shared" si="17"/>
        <v>197.8151673598313</v>
      </c>
      <c r="F170" s="105">
        <f t="shared" si="18"/>
        <v>313.81148614663095</v>
      </c>
      <c r="G170" s="54">
        <f t="shared" si="19"/>
        <v>85382.28989717379</v>
      </c>
      <c r="H170" s="57">
        <f t="shared" si="20"/>
        <v>36614.661269636694</v>
      </c>
    </row>
    <row r="171" spans="2:8" ht="12.75">
      <c r="B171" s="27">
        <f t="shared" si="14"/>
        <v>150</v>
      </c>
      <c r="C171" s="37">
        <f t="shared" si="15"/>
        <v>49834</v>
      </c>
      <c r="D171" s="41">
        <f t="shared" si="16"/>
        <v>85382.28989717379</v>
      </c>
      <c r="E171" s="105">
        <f t="shared" si="17"/>
        <v>197.09078584597614</v>
      </c>
      <c r="F171" s="105">
        <f t="shared" si="18"/>
        <v>314.5358676604861</v>
      </c>
      <c r="G171" s="54">
        <f t="shared" si="19"/>
        <v>85067.75402951331</v>
      </c>
      <c r="H171" s="57">
        <f t="shared" si="20"/>
        <v>36811.75205548267</v>
      </c>
    </row>
    <row r="172" spans="2:8" ht="12.75">
      <c r="B172" s="27">
        <f t="shared" si="14"/>
        <v>151</v>
      </c>
      <c r="C172" s="37">
        <f t="shared" si="15"/>
        <v>49864</v>
      </c>
      <c r="D172" s="41">
        <f t="shared" si="16"/>
        <v>85067.75402951331</v>
      </c>
      <c r="E172" s="105">
        <f t="shared" si="17"/>
        <v>196.36473221812653</v>
      </c>
      <c r="F172" s="105">
        <f t="shared" si="18"/>
        <v>315.26192128833566</v>
      </c>
      <c r="G172" s="54">
        <f t="shared" si="19"/>
        <v>84752.49210822498</v>
      </c>
      <c r="H172" s="57">
        <f t="shared" si="20"/>
        <v>37008.1167877008</v>
      </c>
    </row>
    <row r="173" spans="2:8" ht="12.75">
      <c r="B173" s="27">
        <f t="shared" si="14"/>
        <v>152</v>
      </c>
      <c r="C173" s="37">
        <f t="shared" si="15"/>
        <v>49895</v>
      </c>
      <c r="D173" s="41">
        <f t="shared" si="16"/>
        <v>84752.49210822498</v>
      </c>
      <c r="E173" s="105">
        <f t="shared" si="17"/>
        <v>195.63700261648597</v>
      </c>
      <c r="F173" s="105">
        <f t="shared" si="18"/>
        <v>315.98965088997625</v>
      </c>
      <c r="G173" s="54">
        <f t="shared" si="19"/>
        <v>84436.50245733501</v>
      </c>
      <c r="H173" s="57">
        <f t="shared" si="20"/>
        <v>37203.753790317285</v>
      </c>
    </row>
    <row r="174" spans="2:8" ht="12.75">
      <c r="B174" s="27">
        <f t="shared" si="14"/>
        <v>153</v>
      </c>
      <c r="C174" s="37">
        <f t="shared" si="15"/>
        <v>49926</v>
      </c>
      <c r="D174" s="41">
        <f t="shared" si="16"/>
        <v>84436.50245733501</v>
      </c>
      <c r="E174" s="105">
        <f t="shared" si="17"/>
        <v>194.9075931723483</v>
      </c>
      <c r="F174" s="105">
        <f t="shared" si="18"/>
        <v>316.7190603341139</v>
      </c>
      <c r="G174" s="54">
        <f t="shared" si="19"/>
        <v>84119.7833970009</v>
      </c>
      <c r="H174" s="57">
        <f t="shared" si="20"/>
        <v>37398.661383489634</v>
      </c>
    </row>
    <row r="175" spans="2:8" ht="12.75">
      <c r="B175" s="27">
        <f t="shared" si="14"/>
        <v>154</v>
      </c>
      <c r="C175" s="37">
        <f t="shared" si="15"/>
        <v>49956</v>
      </c>
      <c r="D175" s="41">
        <f t="shared" si="16"/>
        <v>84119.7833970009</v>
      </c>
      <c r="E175" s="105">
        <f t="shared" si="17"/>
        <v>194.17650000807706</v>
      </c>
      <c r="F175" s="105">
        <f t="shared" si="18"/>
        <v>317.45015349838513</v>
      </c>
      <c r="G175" s="54">
        <f t="shared" si="19"/>
        <v>83802.33324350251</v>
      </c>
      <c r="H175" s="57">
        <f t="shared" si="20"/>
        <v>37592.83788349771</v>
      </c>
    </row>
    <row r="176" spans="2:8" ht="12.75">
      <c r="B176" s="27">
        <f t="shared" si="14"/>
        <v>155</v>
      </c>
      <c r="C176" s="37">
        <f t="shared" si="15"/>
        <v>49987</v>
      </c>
      <c r="D176" s="41">
        <f t="shared" si="16"/>
        <v>83802.33324350251</v>
      </c>
      <c r="E176" s="105">
        <f t="shared" si="17"/>
        <v>193.44371923708493</v>
      </c>
      <c r="F176" s="105">
        <f t="shared" si="18"/>
        <v>318.18293426937726</v>
      </c>
      <c r="G176" s="54">
        <f t="shared" si="19"/>
        <v>83484.15030923313</v>
      </c>
      <c r="H176" s="57">
        <f t="shared" si="20"/>
        <v>37786.281602734794</v>
      </c>
    </row>
    <row r="177" spans="2:8" ht="12.75">
      <c r="B177" s="27">
        <f t="shared" si="14"/>
        <v>156</v>
      </c>
      <c r="C177" s="37">
        <f t="shared" si="15"/>
        <v>50017</v>
      </c>
      <c r="D177" s="41">
        <f t="shared" si="16"/>
        <v>83484.15030923313</v>
      </c>
      <c r="E177" s="105">
        <f t="shared" si="17"/>
        <v>192.70924696381311</v>
      </c>
      <c r="F177" s="105">
        <f t="shared" si="18"/>
        <v>318.91740654264913</v>
      </c>
      <c r="G177" s="54">
        <f t="shared" si="19"/>
        <v>83165.23290269048</v>
      </c>
      <c r="H177" s="57">
        <f t="shared" si="20"/>
        <v>37978.99084969861</v>
      </c>
    </row>
    <row r="178" spans="2:8" ht="12.75">
      <c r="B178" s="27">
        <f t="shared" si="14"/>
        <v>157</v>
      </c>
      <c r="C178" s="37">
        <f t="shared" si="15"/>
        <v>50048</v>
      </c>
      <c r="D178" s="41">
        <f t="shared" si="16"/>
        <v>83165.23290269048</v>
      </c>
      <c r="E178" s="105">
        <f t="shared" si="17"/>
        <v>191.97307928371052</v>
      </c>
      <c r="F178" s="105">
        <f t="shared" si="18"/>
        <v>319.6535742227517</v>
      </c>
      <c r="G178" s="54">
        <f t="shared" si="19"/>
        <v>82845.57932846772</v>
      </c>
      <c r="H178" s="57">
        <f t="shared" si="20"/>
        <v>38170.96392898232</v>
      </c>
    </row>
    <row r="179" spans="2:8" ht="12.75">
      <c r="B179" s="27">
        <f t="shared" si="14"/>
        <v>158</v>
      </c>
      <c r="C179" s="37">
        <f t="shared" si="15"/>
        <v>50079</v>
      </c>
      <c r="D179" s="41">
        <f t="shared" si="16"/>
        <v>82845.57932846772</v>
      </c>
      <c r="E179" s="105">
        <f t="shared" si="17"/>
        <v>191.23521228321297</v>
      </c>
      <c r="F179" s="105">
        <f t="shared" si="18"/>
        <v>320.3914412232492</v>
      </c>
      <c r="G179" s="54">
        <f t="shared" si="19"/>
        <v>82525.18788724446</v>
      </c>
      <c r="H179" s="57">
        <f t="shared" si="20"/>
        <v>38362.19914126553</v>
      </c>
    </row>
    <row r="180" spans="2:8" ht="12.75">
      <c r="B180" s="27">
        <f t="shared" si="14"/>
        <v>159</v>
      </c>
      <c r="C180" s="37">
        <f t="shared" si="15"/>
        <v>50107</v>
      </c>
      <c r="D180" s="41">
        <f t="shared" si="16"/>
        <v>82525.18788724446</v>
      </c>
      <c r="E180" s="105">
        <f t="shared" si="17"/>
        <v>190.49564203972264</v>
      </c>
      <c r="F180" s="105">
        <f t="shared" si="18"/>
        <v>321.13101146673955</v>
      </c>
      <c r="G180" s="54">
        <f t="shared" si="19"/>
        <v>82204.05687577772</v>
      </c>
      <c r="H180" s="57">
        <f t="shared" si="20"/>
        <v>38552.694783305255</v>
      </c>
    </row>
    <row r="181" spans="2:8" ht="12.75">
      <c r="B181" s="27">
        <f t="shared" si="14"/>
        <v>160</v>
      </c>
      <c r="C181" s="37">
        <f t="shared" si="15"/>
        <v>50138</v>
      </c>
      <c r="D181" s="41">
        <f t="shared" si="16"/>
        <v>82204.05687577772</v>
      </c>
      <c r="E181" s="105">
        <f t="shared" si="17"/>
        <v>189.7543646215869</v>
      </c>
      <c r="F181" s="105">
        <f t="shared" si="18"/>
        <v>321.87228888487533</v>
      </c>
      <c r="G181" s="54">
        <f t="shared" si="19"/>
        <v>81882.18458689285</v>
      </c>
      <c r="H181" s="57">
        <f t="shared" si="20"/>
        <v>38742.44914792684</v>
      </c>
    </row>
    <row r="182" spans="2:8" ht="12.75">
      <c r="B182" s="27">
        <f t="shared" si="14"/>
        <v>161</v>
      </c>
      <c r="C182" s="37">
        <f t="shared" si="15"/>
        <v>50168</v>
      </c>
      <c r="D182" s="41">
        <f t="shared" si="16"/>
        <v>81882.18458689285</v>
      </c>
      <c r="E182" s="105">
        <f t="shared" si="17"/>
        <v>189.01137608807767</v>
      </c>
      <c r="F182" s="105">
        <f t="shared" si="18"/>
        <v>322.61527741838455</v>
      </c>
      <c r="G182" s="54">
        <f t="shared" si="19"/>
        <v>81559.56930947446</v>
      </c>
      <c r="H182" s="57">
        <f t="shared" si="20"/>
        <v>38931.46052401492</v>
      </c>
    </row>
    <row r="183" spans="2:8" ht="12.75">
      <c r="B183" s="27">
        <f t="shared" si="14"/>
        <v>162</v>
      </c>
      <c r="C183" s="37">
        <f t="shared" si="15"/>
        <v>50199</v>
      </c>
      <c r="D183" s="41">
        <f t="shared" si="16"/>
        <v>81559.56930947446</v>
      </c>
      <c r="E183" s="105">
        <f t="shared" si="17"/>
        <v>188.26667248937022</v>
      </c>
      <c r="F183" s="105">
        <f t="shared" si="18"/>
        <v>323.35998101709197</v>
      </c>
      <c r="G183" s="54">
        <f t="shared" si="19"/>
        <v>81236.20932845738</v>
      </c>
      <c r="H183" s="57">
        <f t="shared" si="20"/>
        <v>39119.72719650429</v>
      </c>
    </row>
    <row r="184" spans="2:8" ht="12.75">
      <c r="B184" s="27">
        <f t="shared" si="14"/>
        <v>163</v>
      </c>
      <c r="C184" s="37">
        <f t="shared" si="15"/>
        <v>50229</v>
      </c>
      <c r="D184" s="41">
        <f t="shared" si="16"/>
        <v>81236.20932845738</v>
      </c>
      <c r="E184" s="105">
        <f t="shared" si="17"/>
        <v>187.52024986652245</v>
      </c>
      <c r="F184" s="105">
        <f t="shared" si="18"/>
        <v>324.1064036399398</v>
      </c>
      <c r="G184" s="54">
        <f t="shared" si="19"/>
        <v>80912.10292481745</v>
      </c>
      <c r="H184" s="57">
        <f t="shared" si="20"/>
        <v>39307.24744637081</v>
      </c>
    </row>
    <row r="185" spans="2:8" ht="12.75">
      <c r="B185" s="27">
        <f t="shared" si="14"/>
        <v>164</v>
      </c>
      <c r="C185" s="37">
        <f t="shared" si="15"/>
        <v>50260</v>
      </c>
      <c r="D185" s="41">
        <f t="shared" si="16"/>
        <v>80912.10292481745</v>
      </c>
      <c r="E185" s="105">
        <f t="shared" si="17"/>
        <v>186.77210425145358</v>
      </c>
      <c r="F185" s="105">
        <f t="shared" si="18"/>
        <v>324.85454925500864</v>
      </c>
      <c r="G185" s="54">
        <f t="shared" si="19"/>
        <v>80587.24837556244</v>
      </c>
      <c r="H185" s="57">
        <f t="shared" si="20"/>
        <v>39494.019550622266</v>
      </c>
    </row>
    <row r="186" spans="2:8" ht="12.75">
      <c r="B186" s="27">
        <f t="shared" si="14"/>
        <v>165</v>
      </c>
      <c r="C186" s="37">
        <f t="shared" si="15"/>
        <v>50291</v>
      </c>
      <c r="D186" s="41">
        <f t="shared" si="16"/>
        <v>80587.24837556244</v>
      </c>
      <c r="E186" s="105">
        <f t="shared" si="17"/>
        <v>186.0222316669233</v>
      </c>
      <c r="F186" s="105">
        <f t="shared" si="18"/>
        <v>325.60442183953893</v>
      </c>
      <c r="G186" s="54">
        <f t="shared" si="19"/>
        <v>80261.6439537229</v>
      </c>
      <c r="H186" s="57">
        <f t="shared" si="20"/>
        <v>39680.04178228919</v>
      </c>
    </row>
    <row r="187" spans="2:8" ht="12.75">
      <c r="B187" s="27">
        <f t="shared" si="14"/>
        <v>166</v>
      </c>
      <c r="C187" s="37">
        <f t="shared" si="15"/>
        <v>50321</v>
      </c>
      <c r="D187" s="41">
        <f t="shared" si="16"/>
        <v>80261.6439537229</v>
      </c>
      <c r="E187" s="105">
        <f t="shared" si="17"/>
        <v>185.27062812651036</v>
      </c>
      <c r="F187" s="105">
        <f t="shared" si="18"/>
        <v>326.35602537995186</v>
      </c>
      <c r="G187" s="54">
        <f t="shared" si="19"/>
        <v>79935.28792834295</v>
      </c>
      <c r="H187" s="57">
        <f t="shared" si="20"/>
        <v>39865.3124104157</v>
      </c>
    </row>
    <row r="188" spans="2:8" ht="12.75">
      <c r="B188" s="27">
        <f t="shared" si="14"/>
        <v>167</v>
      </c>
      <c r="C188" s="37">
        <f t="shared" si="15"/>
        <v>50352</v>
      </c>
      <c r="D188" s="41">
        <f t="shared" si="16"/>
        <v>79935.28792834295</v>
      </c>
      <c r="E188" s="105">
        <f t="shared" si="17"/>
        <v>184.51728963459163</v>
      </c>
      <c r="F188" s="105">
        <f t="shared" si="18"/>
        <v>327.1093638718706</v>
      </c>
      <c r="G188" s="54">
        <f t="shared" si="19"/>
        <v>79608.17856447108</v>
      </c>
      <c r="H188" s="57">
        <f t="shared" si="20"/>
        <v>40049.82970005029</v>
      </c>
    </row>
    <row r="189" spans="2:8" ht="12.75">
      <c r="B189" s="27">
        <f t="shared" si="14"/>
        <v>168</v>
      </c>
      <c r="C189" s="37">
        <f t="shared" si="15"/>
        <v>50382</v>
      </c>
      <c r="D189" s="41">
        <f t="shared" si="16"/>
        <v>79608.17856447108</v>
      </c>
      <c r="E189" s="105">
        <f t="shared" si="17"/>
        <v>183.76221218632074</v>
      </c>
      <c r="F189" s="105">
        <f t="shared" si="18"/>
        <v>327.8644413201415</v>
      </c>
      <c r="G189" s="54">
        <f t="shared" si="19"/>
        <v>79280.31412315094</v>
      </c>
      <c r="H189" s="57">
        <f t="shared" si="20"/>
        <v>40233.59191223662</v>
      </c>
    </row>
    <row r="190" spans="2:8" ht="12.75">
      <c r="B190" s="27">
        <f t="shared" si="14"/>
        <v>169</v>
      </c>
      <c r="C190" s="37">
        <f t="shared" si="15"/>
        <v>50413</v>
      </c>
      <c r="D190" s="41">
        <f t="shared" si="16"/>
        <v>79280.31412315094</v>
      </c>
      <c r="E190" s="105">
        <f t="shared" si="17"/>
        <v>183.00539176760674</v>
      </c>
      <c r="F190" s="105">
        <f t="shared" si="18"/>
        <v>328.6212617388555</v>
      </c>
      <c r="G190" s="54">
        <f t="shared" si="19"/>
        <v>78951.69286141208</v>
      </c>
      <c r="H190" s="57">
        <f t="shared" si="20"/>
        <v>40416.59730400422</v>
      </c>
    </row>
    <row r="191" spans="2:8" ht="12.75">
      <c r="B191" s="27">
        <f t="shared" si="14"/>
        <v>170</v>
      </c>
      <c r="C191" s="37">
        <f t="shared" si="15"/>
        <v>50444</v>
      </c>
      <c r="D191" s="41">
        <f t="shared" si="16"/>
        <v>78951.69286141208</v>
      </c>
      <c r="E191" s="105">
        <f t="shared" si="17"/>
        <v>182.24682435509288</v>
      </c>
      <c r="F191" s="105">
        <f t="shared" si="18"/>
        <v>329.37982915136934</v>
      </c>
      <c r="G191" s="54">
        <f t="shared" si="19"/>
        <v>78622.31303226072</v>
      </c>
      <c r="H191" s="57">
        <f t="shared" si="20"/>
        <v>40598.84412835931</v>
      </c>
    </row>
    <row r="192" spans="2:8" ht="12.75">
      <c r="B192" s="27">
        <f t="shared" si="14"/>
        <v>171</v>
      </c>
      <c r="C192" s="37">
        <f t="shared" si="15"/>
        <v>50472</v>
      </c>
      <c r="D192" s="41">
        <f t="shared" si="16"/>
        <v>78622.31303226072</v>
      </c>
      <c r="E192" s="105">
        <f t="shared" si="17"/>
        <v>181.48650591613514</v>
      </c>
      <c r="F192" s="105">
        <f t="shared" si="18"/>
        <v>330.14014759032705</v>
      </c>
      <c r="G192" s="54">
        <f t="shared" si="19"/>
        <v>78292.17288467039</v>
      </c>
      <c r="H192" s="57">
        <f t="shared" si="20"/>
        <v>40780.33063427545</v>
      </c>
    </row>
    <row r="193" spans="2:8" ht="12.75">
      <c r="B193" s="27">
        <f t="shared" si="14"/>
        <v>172</v>
      </c>
      <c r="C193" s="37">
        <f t="shared" si="15"/>
        <v>50503</v>
      </c>
      <c r="D193" s="41">
        <f t="shared" si="16"/>
        <v>78292.17288467039</v>
      </c>
      <c r="E193" s="105">
        <f t="shared" si="17"/>
        <v>180.7244324087808</v>
      </c>
      <c r="F193" s="105">
        <f t="shared" si="18"/>
        <v>330.9022210976814</v>
      </c>
      <c r="G193" s="54">
        <f t="shared" si="19"/>
        <v>77961.27066357271</v>
      </c>
      <c r="H193" s="57">
        <f t="shared" si="20"/>
        <v>40961.05506668423</v>
      </c>
    </row>
    <row r="194" spans="2:8" ht="12.75">
      <c r="B194" s="27">
        <f t="shared" si="14"/>
        <v>173</v>
      </c>
      <c r="C194" s="37">
        <f t="shared" si="15"/>
        <v>50533</v>
      </c>
      <c r="D194" s="41">
        <f t="shared" si="16"/>
        <v>77961.27066357271</v>
      </c>
      <c r="E194" s="105">
        <f t="shared" si="17"/>
        <v>179.960599781747</v>
      </c>
      <c r="F194" s="105">
        <f t="shared" si="18"/>
        <v>331.6660537247152</v>
      </c>
      <c r="G194" s="54">
        <f t="shared" si="19"/>
        <v>77629.604609848</v>
      </c>
      <c r="H194" s="57">
        <f t="shared" si="20"/>
        <v>41141.01566646598</v>
      </c>
    </row>
    <row r="195" spans="2:8" ht="12.75">
      <c r="B195" s="27">
        <f t="shared" si="14"/>
        <v>174</v>
      </c>
      <c r="C195" s="37">
        <f t="shared" si="15"/>
        <v>50564</v>
      </c>
      <c r="D195" s="41">
        <f t="shared" si="16"/>
        <v>77629.604609848</v>
      </c>
      <c r="E195" s="105">
        <f t="shared" si="17"/>
        <v>179.19500397439913</v>
      </c>
      <c r="F195" s="105">
        <f t="shared" si="18"/>
        <v>332.4316495320631</v>
      </c>
      <c r="G195" s="54">
        <f t="shared" si="19"/>
        <v>77297.17296031593</v>
      </c>
      <c r="H195" s="57">
        <f t="shared" si="20"/>
        <v>41320.21067044038</v>
      </c>
    </row>
    <row r="196" spans="2:8" ht="12.75">
      <c r="B196" s="27">
        <f t="shared" si="14"/>
        <v>175</v>
      </c>
      <c r="C196" s="37">
        <f t="shared" si="15"/>
        <v>50594</v>
      </c>
      <c r="D196" s="41">
        <f t="shared" si="16"/>
        <v>77297.17296031593</v>
      </c>
      <c r="E196" s="105">
        <f t="shared" si="17"/>
        <v>178.42764091672927</v>
      </c>
      <c r="F196" s="105">
        <f t="shared" si="18"/>
        <v>333.19901258973294</v>
      </c>
      <c r="G196" s="54">
        <f t="shared" si="19"/>
        <v>76963.9739477262</v>
      </c>
      <c r="H196" s="57">
        <f t="shared" si="20"/>
        <v>41498.63831135711</v>
      </c>
    </row>
    <row r="197" spans="2:8" ht="12.75">
      <c r="B197" s="27">
        <f t="shared" si="14"/>
        <v>176</v>
      </c>
      <c r="C197" s="37">
        <f t="shared" si="15"/>
        <v>50625</v>
      </c>
      <c r="D197" s="41">
        <f t="shared" si="16"/>
        <v>76963.9739477262</v>
      </c>
      <c r="E197" s="105">
        <f t="shared" si="17"/>
        <v>177.65850652933466</v>
      </c>
      <c r="F197" s="105">
        <f t="shared" si="18"/>
        <v>333.96814697712756</v>
      </c>
      <c r="G197" s="54">
        <f t="shared" si="19"/>
        <v>76630.00580074907</v>
      </c>
      <c r="H197" s="57">
        <f t="shared" si="20"/>
        <v>41676.29681788644</v>
      </c>
    </row>
    <row r="198" spans="2:8" ht="12.75">
      <c r="B198" s="27">
        <f t="shared" si="14"/>
        <v>177</v>
      </c>
      <c r="C198" s="37">
        <f t="shared" si="15"/>
        <v>50656</v>
      </c>
      <c r="D198" s="41">
        <f t="shared" si="16"/>
        <v>76630.00580074907</v>
      </c>
      <c r="E198" s="105">
        <f t="shared" si="17"/>
        <v>176.88759672339577</v>
      </c>
      <c r="F198" s="105">
        <f t="shared" si="18"/>
        <v>334.7390567830664</v>
      </c>
      <c r="G198" s="54">
        <f t="shared" si="19"/>
        <v>76295.266743966</v>
      </c>
      <c r="H198" s="57">
        <f t="shared" si="20"/>
        <v>41853.18441460984</v>
      </c>
    </row>
    <row r="199" spans="2:8" ht="12.75">
      <c r="B199" s="27">
        <f t="shared" si="14"/>
        <v>178</v>
      </c>
      <c r="C199" s="37">
        <f t="shared" si="15"/>
        <v>50686</v>
      </c>
      <c r="D199" s="41">
        <f t="shared" si="16"/>
        <v>76295.266743966</v>
      </c>
      <c r="E199" s="105">
        <f t="shared" si="17"/>
        <v>176.11490740065483</v>
      </c>
      <c r="F199" s="105">
        <f t="shared" si="18"/>
        <v>335.5117461058074</v>
      </c>
      <c r="G199" s="54">
        <f t="shared" si="19"/>
        <v>75959.75499786019</v>
      </c>
      <c r="H199" s="57">
        <f t="shared" si="20"/>
        <v>42029.29932201049</v>
      </c>
    </row>
    <row r="200" spans="2:8" ht="12.75">
      <c r="B200" s="27">
        <f t="shared" si="14"/>
        <v>179</v>
      </c>
      <c r="C200" s="37">
        <f t="shared" si="15"/>
        <v>50717</v>
      </c>
      <c r="D200" s="41">
        <f t="shared" si="16"/>
        <v>75959.75499786019</v>
      </c>
      <c r="E200" s="105">
        <f t="shared" si="17"/>
        <v>175.34043445339393</v>
      </c>
      <c r="F200" s="105">
        <f t="shared" si="18"/>
        <v>336.2862190530683</v>
      </c>
      <c r="G200" s="54">
        <f t="shared" si="19"/>
        <v>75623.46877880712</v>
      </c>
      <c r="H200" s="57">
        <f t="shared" si="20"/>
        <v>42204.63975646388</v>
      </c>
    </row>
    <row r="201" spans="2:8" ht="12.75">
      <c r="B201" s="27">
        <f t="shared" si="14"/>
        <v>180</v>
      </c>
      <c r="C201" s="37">
        <f t="shared" si="15"/>
        <v>50747</v>
      </c>
      <c r="D201" s="41">
        <f t="shared" si="16"/>
        <v>75623.46877880712</v>
      </c>
      <c r="E201" s="105">
        <f t="shared" si="17"/>
        <v>174.56417376441308</v>
      </c>
      <c r="F201" s="105">
        <f t="shared" si="18"/>
        <v>337.06247974204916</v>
      </c>
      <c r="G201" s="54">
        <f t="shared" si="19"/>
        <v>75286.40629906507</v>
      </c>
      <c r="H201" s="57">
        <f t="shared" si="20"/>
        <v>42379.203930228294</v>
      </c>
    </row>
    <row r="202" spans="2:8" ht="12.75">
      <c r="B202" s="28">
        <f t="shared" si="14"/>
        <v>181</v>
      </c>
      <c r="C202" s="38">
        <f t="shared" si="15"/>
        <v>50778</v>
      </c>
      <c r="D202" s="42">
        <f t="shared" si="16"/>
        <v>75286.40629906507</v>
      </c>
      <c r="E202" s="106">
        <f t="shared" si="17"/>
        <v>173.78612120700853</v>
      </c>
      <c r="F202" s="106">
        <f t="shared" si="18"/>
        <v>337.8405322994537</v>
      </c>
      <c r="G202" s="55">
        <f t="shared" si="19"/>
        <v>74948.56576676562</v>
      </c>
      <c r="H202" s="58">
        <f t="shared" si="20"/>
        <v>42552.9900514353</v>
      </c>
    </row>
    <row r="203" spans="2:8" ht="12.75">
      <c r="B203" s="28">
        <f t="shared" si="14"/>
        <v>182</v>
      </c>
      <c r="C203" s="38">
        <f t="shared" si="15"/>
        <v>50809</v>
      </c>
      <c r="D203" s="42">
        <f t="shared" si="16"/>
        <v>74948.56576676562</v>
      </c>
      <c r="E203" s="106">
        <f t="shared" si="17"/>
        <v>173.00627264495063</v>
      </c>
      <c r="F203" s="106">
        <f t="shared" si="18"/>
        <v>338.6203808615116</v>
      </c>
      <c r="G203" s="55">
        <f t="shared" si="19"/>
        <v>74609.94538590411</v>
      </c>
      <c r="H203" s="58">
        <f t="shared" si="20"/>
        <v>42725.99632408025</v>
      </c>
    </row>
    <row r="204" spans="2:8" ht="12.75">
      <c r="B204" s="28">
        <f t="shared" si="14"/>
        <v>183</v>
      </c>
      <c r="C204" s="38">
        <f t="shared" si="15"/>
        <v>50837</v>
      </c>
      <c r="D204" s="42">
        <f t="shared" si="16"/>
        <v>74609.94538590411</v>
      </c>
      <c r="E204" s="106">
        <f t="shared" si="17"/>
        <v>172.22462393246198</v>
      </c>
      <c r="F204" s="106">
        <f t="shared" si="18"/>
        <v>339.40202957400027</v>
      </c>
      <c r="G204" s="55">
        <f t="shared" si="19"/>
        <v>74270.5433563301</v>
      </c>
      <c r="H204" s="58">
        <f t="shared" si="20"/>
        <v>42898.22094801271</v>
      </c>
    </row>
    <row r="205" spans="2:8" ht="12.75">
      <c r="B205" s="28">
        <f t="shared" si="14"/>
        <v>184</v>
      </c>
      <c r="C205" s="38">
        <f t="shared" si="15"/>
        <v>50868</v>
      </c>
      <c r="D205" s="42">
        <f t="shared" si="16"/>
        <v>74270.5433563301</v>
      </c>
      <c r="E205" s="106">
        <f t="shared" si="17"/>
        <v>171.4411709141953</v>
      </c>
      <c r="F205" s="106">
        <f t="shared" si="18"/>
        <v>340.1854825922669</v>
      </c>
      <c r="G205" s="55">
        <f t="shared" si="19"/>
        <v>73930.35787373784</v>
      </c>
      <c r="H205" s="58">
        <f t="shared" si="20"/>
        <v>43069.662118926906</v>
      </c>
    </row>
    <row r="206" spans="2:8" ht="12.75">
      <c r="B206" s="28">
        <f t="shared" si="14"/>
        <v>185</v>
      </c>
      <c r="C206" s="38">
        <f t="shared" si="15"/>
        <v>50898</v>
      </c>
      <c r="D206" s="42">
        <f t="shared" si="16"/>
        <v>73930.35787373784</v>
      </c>
      <c r="E206" s="106">
        <f t="shared" si="17"/>
        <v>170.65590942521152</v>
      </c>
      <c r="F206" s="106">
        <f t="shared" si="18"/>
        <v>340.9707440812507</v>
      </c>
      <c r="G206" s="55">
        <f t="shared" si="19"/>
        <v>73589.38712965659</v>
      </c>
      <c r="H206" s="58">
        <f t="shared" si="20"/>
        <v>43240.318028352114</v>
      </c>
    </row>
    <row r="207" spans="2:8" ht="12.75">
      <c r="B207" s="28">
        <f t="shared" si="14"/>
        <v>186</v>
      </c>
      <c r="C207" s="38">
        <f t="shared" si="15"/>
        <v>50929</v>
      </c>
      <c r="D207" s="42">
        <f t="shared" si="16"/>
        <v>73589.38712965659</v>
      </c>
      <c r="E207" s="106">
        <f t="shared" si="17"/>
        <v>169.8688352909573</v>
      </c>
      <c r="F207" s="106">
        <f t="shared" si="18"/>
        <v>341.7578182155049</v>
      </c>
      <c r="G207" s="55">
        <f t="shared" si="19"/>
        <v>73247.62931144108</v>
      </c>
      <c r="H207" s="58">
        <f t="shared" si="20"/>
        <v>43410.18686364307</v>
      </c>
    </row>
    <row r="208" spans="2:8" ht="12.75">
      <c r="B208" s="28">
        <f t="shared" si="14"/>
        <v>187</v>
      </c>
      <c r="C208" s="38">
        <f t="shared" si="15"/>
        <v>50959</v>
      </c>
      <c r="D208" s="42">
        <f t="shared" si="16"/>
        <v>73247.62931144108</v>
      </c>
      <c r="E208" s="106">
        <f t="shared" si="17"/>
        <v>169.07994432724314</v>
      </c>
      <c r="F208" s="106">
        <f t="shared" si="18"/>
        <v>342.5467091792191</v>
      </c>
      <c r="G208" s="55">
        <f t="shared" si="19"/>
        <v>72905.08260226186</v>
      </c>
      <c r="H208" s="58">
        <f t="shared" si="20"/>
        <v>43579.266807970314</v>
      </c>
    </row>
    <row r="209" spans="2:8" ht="12.75">
      <c r="B209" s="28">
        <f t="shared" si="14"/>
        <v>188</v>
      </c>
      <c r="C209" s="38">
        <f t="shared" si="15"/>
        <v>50990</v>
      </c>
      <c r="D209" s="42">
        <f t="shared" si="16"/>
        <v>72905.08260226186</v>
      </c>
      <c r="E209" s="106">
        <f t="shared" si="17"/>
        <v>168.2892323402211</v>
      </c>
      <c r="F209" s="106">
        <f t="shared" si="18"/>
        <v>343.33742116624114</v>
      </c>
      <c r="G209" s="55">
        <f t="shared" si="19"/>
        <v>72561.74518109561</v>
      </c>
      <c r="H209" s="58">
        <f t="shared" si="20"/>
        <v>43747.556040310534</v>
      </c>
    </row>
    <row r="210" spans="2:8" ht="12.75">
      <c r="B210" s="28">
        <f t="shared" si="14"/>
        <v>189</v>
      </c>
      <c r="C210" s="38">
        <f t="shared" si="15"/>
        <v>51021</v>
      </c>
      <c r="D210" s="42">
        <f t="shared" si="16"/>
        <v>72561.74518109561</v>
      </c>
      <c r="E210" s="106">
        <f t="shared" si="17"/>
        <v>167.49669512636237</v>
      </c>
      <c r="F210" s="106">
        <f t="shared" si="18"/>
        <v>344.1299583800999</v>
      </c>
      <c r="G210" s="55">
        <f t="shared" si="19"/>
        <v>72217.61522271551</v>
      </c>
      <c r="H210" s="58">
        <f t="shared" si="20"/>
        <v>43915.0527354369</v>
      </c>
    </row>
    <row r="211" spans="2:8" ht="12.75">
      <c r="B211" s="28">
        <f t="shared" si="14"/>
        <v>190</v>
      </c>
      <c r="C211" s="38">
        <f t="shared" si="15"/>
        <v>51051</v>
      </c>
      <c r="D211" s="42">
        <f t="shared" si="16"/>
        <v>72217.61522271551</v>
      </c>
      <c r="E211" s="106">
        <f t="shared" si="17"/>
        <v>166.70232847243497</v>
      </c>
      <c r="F211" s="106">
        <f t="shared" si="18"/>
        <v>344.9243250340272</v>
      </c>
      <c r="G211" s="55">
        <f t="shared" si="19"/>
        <v>71872.69089768149</v>
      </c>
      <c r="H211" s="58">
        <f t="shared" si="20"/>
        <v>44081.75506390933</v>
      </c>
    </row>
    <row r="212" spans="2:8" ht="12.75">
      <c r="B212" s="28">
        <f t="shared" si="14"/>
        <v>191</v>
      </c>
      <c r="C212" s="38">
        <f t="shared" si="15"/>
        <v>51082</v>
      </c>
      <c r="D212" s="42">
        <f t="shared" si="16"/>
        <v>71872.69089768149</v>
      </c>
      <c r="E212" s="106">
        <f t="shared" si="17"/>
        <v>165.90612815548144</v>
      </c>
      <c r="F212" s="106">
        <f t="shared" si="18"/>
        <v>345.7205253509808</v>
      </c>
      <c r="G212" s="55">
        <f t="shared" si="19"/>
        <v>71526.97037233051</v>
      </c>
      <c r="H212" s="58">
        <f t="shared" si="20"/>
        <v>44247.661192064814</v>
      </c>
    </row>
    <row r="213" spans="2:8" ht="12.75">
      <c r="B213" s="28">
        <f t="shared" si="14"/>
        <v>192</v>
      </c>
      <c r="C213" s="38">
        <f t="shared" si="15"/>
        <v>51112</v>
      </c>
      <c r="D213" s="42">
        <f t="shared" si="16"/>
        <v>71526.97037233051</v>
      </c>
      <c r="E213" s="106">
        <f t="shared" si="17"/>
        <v>165.10808994279625</v>
      </c>
      <c r="F213" s="106">
        <f t="shared" si="18"/>
        <v>346.51856356366596</v>
      </c>
      <c r="G213" s="55">
        <f t="shared" si="19"/>
        <v>71180.45180876685</v>
      </c>
      <c r="H213" s="58">
        <f t="shared" si="20"/>
        <v>44412.76928200761</v>
      </c>
    </row>
    <row r="214" spans="2:8" ht="12.75">
      <c r="B214" s="28">
        <f t="shared" si="14"/>
        <v>193</v>
      </c>
      <c r="C214" s="38">
        <f t="shared" si="15"/>
        <v>51143</v>
      </c>
      <c r="D214" s="42">
        <f t="shared" si="16"/>
        <v>71180.45180876685</v>
      </c>
      <c r="E214" s="106">
        <f t="shared" si="17"/>
        <v>164.30820959190348</v>
      </c>
      <c r="F214" s="106">
        <f t="shared" si="18"/>
        <v>347.31844391455877</v>
      </c>
      <c r="G214" s="55">
        <f t="shared" si="19"/>
        <v>70833.1333648523</v>
      </c>
      <c r="H214" s="58">
        <f t="shared" si="20"/>
        <v>44577.07749159951</v>
      </c>
    </row>
    <row r="215" spans="2:8" ht="12.75">
      <c r="B215" s="28">
        <f t="shared" si="14"/>
        <v>194</v>
      </c>
      <c r="C215" s="38">
        <f t="shared" si="15"/>
        <v>51174</v>
      </c>
      <c r="D215" s="42">
        <f t="shared" si="16"/>
        <v>70833.1333648523</v>
      </c>
      <c r="E215" s="106">
        <f t="shared" si="17"/>
        <v>163.50648285053404</v>
      </c>
      <c r="F215" s="106">
        <f t="shared" si="18"/>
        <v>348.1201706559282</v>
      </c>
      <c r="G215" s="55">
        <f t="shared" si="19"/>
        <v>70485.01319419638</v>
      </c>
      <c r="H215" s="58">
        <f t="shared" si="20"/>
        <v>44740.58397445005</v>
      </c>
    </row>
    <row r="216" spans="2:8" ht="12.75">
      <c r="B216" s="28">
        <f t="shared" si="14"/>
        <v>195</v>
      </c>
      <c r="C216" s="38">
        <f t="shared" si="15"/>
        <v>51203</v>
      </c>
      <c r="D216" s="42">
        <f t="shared" si="16"/>
        <v>70485.01319419638</v>
      </c>
      <c r="E216" s="106">
        <f t="shared" si="17"/>
        <v>162.7029054566033</v>
      </c>
      <c r="F216" s="106">
        <f t="shared" si="18"/>
        <v>348.9237480498589</v>
      </c>
      <c r="G216" s="55">
        <f t="shared" si="19"/>
        <v>70136.08944614652</v>
      </c>
      <c r="H216" s="58">
        <f t="shared" si="20"/>
        <v>44903.28687990665</v>
      </c>
    </row>
    <row r="217" spans="2:8" ht="12.75">
      <c r="B217" s="28">
        <f aca="true" t="shared" si="21" ref="B217:B280">pagam.Num</f>
        <v>196</v>
      </c>
      <c r="C217" s="38">
        <f aca="true" t="shared" si="22" ref="C217:C280">Mostra.Data</f>
        <v>51234</v>
      </c>
      <c r="D217" s="42">
        <f aca="true" t="shared" si="23" ref="D217:D280">Bil.Iniz</f>
        <v>70136.08944614652</v>
      </c>
      <c r="E217" s="106">
        <f aca="true" t="shared" si="24" ref="E217:E280">Interesse</f>
        <v>161.89747313818822</v>
      </c>
      <c r="F217" s="106">
        <f aca="true" t="shared" si="25" ref="F217:F280">Capitale</f>
        <v>349.729180368274</v>
      </c>
      <c r="G217" s="55">
        <f aca="true" t="shared" si="26" ref="G217:G280">Bilancio.finale</f>
        <v>69786.36026577825</v>
      </c>
      <c r="H217" s="58">
        <f aca="true" t="shared" si="27" ref="H217:H280">Interesse.Comp</f>
        <v>45065.18435304484</v>
      </c>
    </row>
    <row r="218" spans="2:8" ht="12.75">
      <c r="B218" s="28">
        <f t="shared" si="21"/>
        <v>197</v>
      </c>
      <c r="C218" s="38">
        <f t="shared" si="22"/>
        <v>51264</v>
      </c>
      <c r="D218" s="42">
        <f t="shared" si="23"/>
        <v>69786.36026577825</v>
      </c>
      <c r="E218" s="106">
        <f t="shared" si="24"/>
        <v>161.09018161350477</v>
      </c>
      <c r="F218" s="106">
        <f t="shared" si="25"/>
        <v>350.5364718929575</v>
      </c>
      <c r="G218" s="55">
        <f t="shared" si="26"/>
        <v>69435.82379388528</v>
      </c>
      <c r="H218" s="58">
        <f t="shared" si="27"/>
        <v>45226.27453465835</v>
      </c>
    </row>
    <row r="219" spans="2:8" ht="12.75">
      <c r="B219" s="28">
        <f t="shared" si="21"/>
        <v>198</v>
      </c>
      <c r="C219" s="38">
        <f t="shared" si="22"/>
        <v>51295</v>
      </c>
      <c r="D219" s="42">
        <f t="shared" si="23"/>
        <v>69435.82379388528</v>
      </c>
      <c r="E219" s="106">
        <f t="shared" si="24"/>
        <v>160.28102659088518</v>
      </c>
      <c r="F219" s="106">
        <f t="shared" si="25"/>
        <v>351.34562691557704</v>
      </c>
      <c r="G219" s="55">
        <f t="shared" si="26"/>
        <v>69084.47816696971</v>
      </c>
      <c r="H219" s="58">
        <f t="shared" si="27"/>
        <v>45386.55556124923</v>
      </c>
    </row>
    <row r="220" spans="2:8" ht="12.75">
      <c r="B220" s="28">
        <f t="shared" si="21"/>
        <v>199</v>
      </c>
      <c r="C220" s="38">
        <f t="shared" si="22"/>
        <v>51325</v>
      </c>
      <c r="D220" s="42">
        <f t="shared" si="23"/>
        <v>69084.47816696971</v>
      </c>
      <c r="E220" s="106">
        <f t="shared" si="24"/>
        <v>159.47000376875508</v>
      </c>
      <c r="F220" s="106">
        <f t="shared" si="25"/>
        <v>352.15664973770714</v>
      </c>
      <c r="G220" s="55">
        <f t="shared" si="26"/>
        <v>68732.321517232</v>
      </c>
      <c r="H220" s="58">
        <f t="shared" si="27"/>
        <v>45546.02556501799</v>
      </c>
    </row>
    <row r="221" spans="2:8" ht="12.75">
      <c r="B221" s="28">
        <f t="shared" si="21"/>
        <v>200</v>
      </c>
      <c r="C221" s="38">
        <f t="shared" si="22"/>
        <v>51356</v>
      </c>
      <c r="D221" s="42">
        <f t="shared" si="23"/>
        <v>68732.321517232</v>
      </c>
      <c r="E221" s="106">
        <f t="shared" si="24"/>
        <v>158.65710883561053</v>
      </c>
      <c r="F221" s="106">
        <f t="shared" si="25"/>
        <v>352.9695446708517</v>
      </c>
      <c r="G221" s="55">
        <f t="shared" si="26"/>
        <v>68379.35197256115</v>
      </c>
      <c r="H221" s="58">
        <f t="shared" si="27"/>
        <v>45704.682673853604</v>
      </c>
    </row>
    <row r="222" spans="2:8" ht="12.75">
      <c r="B222" s="28">
        <f t="shared" si="21"/>
        <v>201</v>
      </c>
      <c r="C222" s="38">
        <f t="shared" si="22"/>
        <v>51387</v>
      </c>
      <c r="D222" s="42">
        <f t="shared" si="23"/>
        <v>68379.35197256115</v>
      </c>
      <c r="E222" s="106">
        <f t="shared" si="24"/>
        <v>157.84233746999533</v>
      </c>
      <c r="F222" s="106">
        <f t="shared" si="25"/>
        <v>353.78431603646686</v>
      </c>
      <c r="G222" s="55">
        <f t="shared" si="26"/>
        <v>68025.56765652468</v>
      </c>
      <c r="H222" s="58">
        <f t="shared" si="27"/>
        <v>45862.525011323596</v>
      </c>
    </row>
    <row r="223" spans="2:8" ht="12.75">
      <c r="B223" s="28">
        <f t="shared" si="21"/>
        <v>202</v>
      </c>
      <c r="C223" s="38">
        <f t="shared" si="22"/>
        <v>51417</v>
      </c>
      <c r="D223" s="42">
        <f t="shared" si="23"/>
        <v>68025.56765652468</v>
      </c>
      <c r="E223" s="106">
        <f t="shared" si="24"/>
        <v>157.0256853404778</v>
      </c>
      <c r="F223" s="106">
        <f t="shared" si="25"/>
        <v>354.60096816598445</v>
      </c>
      <c r="G223" s="55">
        <f t="shared" si="26"/>
        <v>67670.9666883587</v>
      </c>
      <c r="H223" s="58">
        <f t="shared" si="27"/>
        <v>46019.550696664075</v>
      </c>
    </row>
    <row r="224" spans="2:8" ht="12.75">
      <c r="B224" s="28">
        <f t="shared" si="21"/>
        <v>203</v>
      </c>
      <c r="C224" s="38">
        <f t="shared" si="22"/>
        <v>51448</v>
      </c>
      <c r="D224" s="42">
        <f t="shared" si="23"/>
        <v>67670.9666883587</v>
      </c>
      <c r="E224" s="106">
        <f t="shared" si="24"/>
        <v>156.207148105628</v>
      </c>
      <c r="F224" s="106">
        <f t="shared" si="25"/>
        <v>355.4195054008342</v>
      </c>
      <c r="G224" s="55">
        <f t="shared" si="26"/>
        <v>67315.54718295787</v>
      </c>
      <c r="H224" s="58">
        <f t="shared" si="27"/>
        <v>46175.7578447697</v>
      </c>
    </row>
    <row r="225" spans="2:8" ht="12.75">
      <c r="B225" s="28">
        <f t="shared" si="21"/>
        <v>204</v>
      </c>
      <c r="C225" s="38">
        <f t="shared" si="22"/>
        <v>51478</v>
      </c>
      <c r="D225" s="42">
        <f t="shared" si="23"/>
        <v>67315.54718295787</v>
      </c>
      <c r="E225" s="106">
        <f t="shared" si="24"/>
        <v>155.38672141399442</v>
      </c>
      <c r="F225" s="106">
        <f t="shared" si="25"/>
        <v>356.2399320924678</v>
      </c>
      <c r="G225" s="55">
        <f t="shared" si="26"/>
        <v>66959.3072508654</v>
      </c>
      <c r="H225" s="58">
        <f t="shared" si="27"/>
        <v>46331.1445661837</v>
      </c>
    </row>
    <row r="226" spans="2:8" ht="12.75">
      <c r="B226" s="28">
        <f t="shared" si="21"/>
        <v>205</v>
      </c>
      <c r="C226" s="38">
        <f t="shared" si="22"/>
        <v>51509</v>
      </c>
      <c r="D226" s="42">
        <f t="shared" si="23"/>
        <v>66959.3072508654</v>
      </c>
      <c r="E226" s="106">
        <f t="shared" si="24"/>
        <v>154.56440090408097</v>
      </c>
      <c r="F226" s="106">
        <f t="shared" si="25"/>
        <v>357.06225260238125</v>
      </c>
      <c r="G226" s="55">
        <f t="shared" si="26"/>
        <v>66602.24499826302</v>
      </c>
      <c r="H226" s="58">
        <f t="shared" si="27"/>
        <v>46485.70896708778</v>
      </c>
    </row>
    <row r="227" spans="2:8" ht="12.75">
      <c r="B227" s="28">
        <f t="shared" si="21"/>
        <v>206</v>
      </c>
      <c r="C227" s="38">
        <f t="shared" si="22"/>
        <v>51540</v>
      </c>
      <c r="D227" s="42">
        <f t="shared" si="23"/>
        <v>66602.24499826302</v>
      </c>
      <c r="E227" s="106">
        <f t="shared" si="24"/>
        <v>153.7401822043238</v>
      </c>
      <c r="F227" s="106">
        <f t="shared" si="25"/>
        <v>357.88647130213843</v>
      </c>
      <c r="G227" s="55">
        <f t="shared" si="26"/>
        <v>66244.35852696089</v>
      </c>
      <c r="H227" s="58">
        <f t="shared" si="27"/>
        <v>46639.44914929211</v>
      </c>
    </row>
    <row r="228" spans="2:8" ht="12.75">
      <c r="B228" s="28">
        <f t="shared" si="21"/>
        <v>207</v>
      </c>
      <c r="C228" s="38">
        <f t="shared" si="22"/>
        <v>51568</v>
      </c>
      <c r="D228" s="42">
        <f t="shared" si="23"/>
        <v>66244.35852696089</v>
      </c>
      <c r="E228" s="106">
        <f t="shared" si="24"/>
        <v>152.91406093306804</v>
      </c>
      <c r="F228" s="106">
        <f t="shared" si="25"/>
        <v>358.7125925733942</v>
      </c>
      <c r="G228" s="55">
        <f t="shared" si="26"/>
        <v>65885.64593438749</v>
      </c>
      <c r="H228" s="58">
        <f t="shared" si="27"/>
        <v>46792.36321022518</v>
      </c>
    </row>
    <row r="229" spans="2:8" ht="12.75">
      <c r="B229" s="28">
        <f t="shared" si="21"/>
        <v>208</v>
      </c>
      <c r="C229" s="38">
        <f t="shared" si="22"/>
        <v>51599</v>
      </c>
      <c r="D229" s="42">
        <f t="shared" si="23"/>
        <v>65885.64593438749</v>
      </c>
      <c r="E229" s="106">
        <f t="shared" si="24"/>
        <v>152.08603269854444</v>
      </c>
      <c r="F229" s="106">
        <f t="shared" si="25"/>
        <v>359.5406208079178</v>
      </c>
      <c r="G229" s="55">
        <f t="shared" si="26"/>
        <v>65526.105313579574</v>
      </c>
      <c r="H229" s="58">
        <f t="shared" si="27"/>
        <v>46944.44924292372</v>
      </c>
    </row>
    <row r="230" spans="2:8" ht="12.75">
      <c r="B230" s="28">
        <f t="shared" si="21"/>
        <v>209</v>
      </c>
      <c r="C230" s="38">
        <f t="shared" si="22"/>
        <v>51629</v>
      </c>
      <c r="D230" s="42">
        <f t="shared" si="23"/>
        <v>65526.105313579574</v>
      </c>
      <c r="E230" s="106">
        <f t="shared" si="24"/>
        <v>151.25609309884618</v>
      </c>
      <c r="F230" s="106">
        <f t="shared" si="25"/>
        <v>360.37056040761604</v>
      </c>
      <c r="G230" s="55">
        <f t="shared" si="26"/>
        <v>65165.73475317196</v>
      </c>
      <c r="H230" s="58">
        <f t="shared" si="27"/>
        <v>47095.70533602257</v>
      </c>
    </row>
    <row r="231" spans="2:8" ht="12.75">
      <c r="B231" s="28">
        <f t="shared" si="21"/>
        <v>210</v>
      </c>
      <c r="C231" s="38">
        <f t="shared" si="22"/>
        <v>51660</v>
      </c>
      <c r="D231" s="42">
        <f t="shared" si="23"/>
        <v>65165.73475317196</v>
      </c>
      <c r="E231" s="106">
        <f t="shared" si="24"/>
        <v>150.42423772190526</v>
      </c>
      <c r="F231" s="106">
        <f t="shared" si="25"/>
        <v>361.20241578455693</v>
      </c>
      <c r="G231" s="55">
        <f t="shared" si="26"/>
        <v>64804.5323373874</v>
      </c>
      <c r="H231" s="58">
        <f t="shared" si="27"/>
        <v>47246.129573744474</v>
      </c>
    </row>
    <row r="232" spans="2:8" ht="12.75">
      <c r="B232" s="28">
        <f t="shared" si="21"/>
        <v>211</v>
      </c>
      <c r="C232" s="38">
        <f t="shared" si="22"/>
        <v>51690</v>
      </c>
      <c r="D232" s="42">
        <f t="shared" si="23"/>
        <v>64804.5323373874</v>
      </c>
      <c r="E232" s="106">
        <f t="shared" si="24"/>
        <v>149.59046214546925</v>
      </c>
      <c r="F232" s="106">
        <f t="shared" si="25"/>
        <v>362.036191360993</v>
      </c>
      <c r="G232" s="55">
        <f t="shared" si="26"/>
        <v>64442.4961460264</v>
      </c>
      <c r="H232" s="58">
        <f t="shared" si="27"/>
        <v>47395.72003588994</v>
      </c>
    </row>
    <row r="233" spans="2:8" ht="12.75">
      <c r="B233" s="28">
        <f t="shared" si="21"/>
        <v>212</v>
      </c>
      <c r="C233" s="38">
        <f t="shared" si="22"/>
        <v>51721</v>
      </c>
      <c r="D233" s="42">
        <f t="shared" si="23"/>
        <v>64442.4961460264</v>
      </c>
      <c r="E233" s="106">
        <f t="shared" si="24"/>
        <v>148.7547619370776</v>
      </c>
      <c r="F233" s="106">
        <f t="shared" si="25"/>
        <v>362.8718915693846</v>
      </c>
      <c r="G233" s="55">
        <f t="shared" si="26"/>
        <v>64079.62425445702</v>
      </c>
      <c r="H233" s="58">
        <f t="shared" si="27"/>
        <v>47544.47479782702</v>
      </c>
    </row>
    <row r="234" spans="2:8" ht="12.75">
      <c r="B234" s="28">
        <f t="shared" si="21"/>
        <v>213</v>
      </c>
      <c r="C234" s="38">
        <f t="shared" si="22"/>
        <v>51752</v>
      </c>
      <c r="D234" s="42">
        <f t="shared" si="23"/>
        <v>64079.62425445702</v>
      </c>
      <c r="E234" s="106">
        <f t="shared" si="24"/>
        <v>147.91713265403828</v>
      </c>
      <c r="F234" s="106">
        <f t="shared" si="25"/>
        <v>363.7095208524239</v>
      </c>
      <c r="G234" s="55">
        <f t="shared" si="26"/>
        <v>63715.91473360459</v>
      </c>
      <c r="H234" s="58">
        <f t="shared" si="27"/>
        <v>47692.391930481055</v>
      </c>
    </row>
    <row r="235" spans="2:8" ht="12.75">
      <c r="B235" s="28">
        <f t="shared" si="21"/>
        <v>214</v>
      </c>
      <c r="C235" s="38">
        <f t="shared" si="22"/>
        <v>51782</v>
      </c>
      <c r="D235" s="42">
        <f t="shared" si="23"/>
        <v>63715.91473360459</v>
      </c>
      <c r="E235" s="106">
        <f t="shared" si="24"/>
        <v>147.07756984340392</v>
      </c>
      <c r="F235" s="106">
        <f t="shared" si="25"/>
        <v>364.5490836630583</v>
      </c>
      <c r="G235" s="55">
        <f t="shared" si="26"/>
        <v>63351.36564994154</v>
      </c>
      <c r="H235" s="58">
        <f t="shared" si="27"/>
        <v>47839.469500324456</v>
      </c>
    </row>
    <row r="236" spans="2:8" ht="12.75">
      <c r="B236" s="28">
        <f t="shared" si="21"/>
        <v>215</v>
      </c>
      <c r="C236" s="38">
        <f t="shared" si="22"/>
        <v>51813</v>
      </c>
      <c r="D236" s="42">
        <f t="shared" si="23"/>
        <v>63351.36564994154</v>
      </c>
      <c r="E236" s="106">
        <f t="shared" si="24"/>
        <v>146.23606904194838</v>
      </c>
      <c r="F236" s="106">
        <f t="shared" si="25"/>
        <v>365.39058446451384</v>
      </c>
      <c r="G236" s="55">
        <f t="shared" si="26"/>
        <v>62985.975065477025</v>
      </c>
      <c r="H236" s="58">
        <f t="shared" si="27"/>
        <v>47985.70556936641</v>
      </c>
    </row>
    <row r="237" spans="2:8" ht="12.75">
      <c r="B237" s="28">
        <f t="shared" si="21"/>
        <v>216</v>
      </c>
      <c r="C237" s="38">
        <f t="shared" si="22"/>
        <v>51843</v>
      </c>
      <c r="D237" s="42">
        <f t="shared" si="23"/>
        <v>62985.975065477025</v>
      </c>
      <c r="E237" s="106">
        <f t="shared" si="24"/>
        <v>145.3926257761428</v>
      </c>
      <c r="F237" s="106">
        <f t="shared" si="25"/>
        <v>366.23402773031944</v>
      </c>
      <c r="G237" s="55">
        <f t="shared" si="26"/>
        <v>62619.7410377467</v>
      </c>
      <c r="H237" s="58">
        <f t="shared" si="27"/>
        <v>48131.09819514255</v>
      </c>
    </row>
    <row r="238" spans="2:8" ht="12.75">
      <c r="B238" s="28">
        <f t="shared" si="21"/>
        <v>217</v>
      </c>
      <c r="C238" s="38">
        <f t="shared" si="22"/>
        <v>51874</v>
      </c>
      <c r="D238" s="42">
        <f t="shared" si="23"/>
        <v>62619.7410377467</v>
      </c>
      <c r="E238" s="106">
        <f t="shared" si="24"/>
        <v>144.54723556213196</v>
      </c>
      <c r="F238" s="106">
        <f t="shared" si="25"/>
        <v>367.07941794433026</v>
      </c>
      <c r="G238" s="55">
        <f t="shared" si="26"/>
        <v>62252.66161980237</v>
      </c>
      <c r="H238" s="58">
        <f t="shared" si="27"/>
        <v>48275.64543070468</v>
      </c>
    </row>
    <row r="239" spans="2:8" ht="12.75">
      <c r="B239" s="28">
        <f t="shared" si="21"/>
        <v>218</v>
      </c>
      <c r="C239" s="38">
        <f t="shared" si="22"/>
        <v>51905</v>
      </c>
      <c r="D239" s="42">
        <f t="shared" si="23"/>
        <v>62252.66161980237</v>
      </c>
      <c r="E239" s="106">
        <f t="shared" si="24"/>
        <v>143.69989390571047</v>
      </c>
      <c r="F239" s="106">
        <f t="shared" si="25"/>
        <v>367.9267596007518</v>
      </c>
      <c r="G239" s="55">
        <f t="shared" si="26"/>
        <v>61884.73486020162</v>
      </c>
      <c r="H239" s="58">
        <f t="shared" si="27"/>
        <v>48419.34532461039</v>
      </c>
    </row>
    <row r="240" spans="2:8" ht="12.75">
      <c r="B240" s="28">
        <f t="shared" si="21"/>
        <v>219</v>
      </c>
      <c r="C240" s="38">
        <f t="shared" si="22"/>
        <v>51933</v>
      </c>
      <c r="D240" s="42">
        <f t="shared" si="23"/>
        <v>61884.73486020162</v>
      </c>
      <c r="E240" s="106">
        <f t="shared" si="24"/>
        <v>142.85059630229873</v>
      </c>
      <c r="F240" s="106">
        <f t="shared" si="25"/>
        <v>368.7760572041635</v>
      </c>
      <c r="G240" s="55">
        <f t="shared" si="26"/>
        <v>61515.958802997455</v>
      </c>
      <c r="H240" s="58">
        <f t="shared" si="27"/>
        <v>48562.19592091269</v>
      </c>
    </row>
    <row r="241" spans="2:8" ht="12.75">
      <c r="B241" s="28">
        <f t="shared" si="21"/>
        <v>220</v>
      </c>
      <c r="C241" s="38">
        <f t="shared" si="22"/>
        <v>51964</v>
      </c>
      <c r="D241" s="42">
        <f t="shared" si="23"/>
        <v>61515.958802997455</v>
      </c>
      <c r="E241" s="106">
        <f t="shared" si="24"/>
        <v>141.99933823691913</v>
      </c>
      <c r="F241" s="106">
        <f t="shared" si="25"/>
        <v>369.6273152695431</v>
      </c>
      <c r="G241" s="55">
        <f t="shared" si="26"/>
        <v>61146.33148772791</v>
      </c>
      <c r="H241" s="58">
        <f t="shared" si="27"/>
        <v>48704.19525914961</v>
      </c>
    </row>
    <row r="242" spans="2:8" ht="12.75">
      <c r="B242" s="28">
        <f t="shared" si="21"/>
        <v>221</v>
      </c>
      <c r="C242" s="38">
        <f t="shared" si="22"/>
        <v>51994</v>
      </c>
      <c r="D242" s="42">
        <f t="shared" si="23"/>
        <v>61146.33148772791</v>
      </c>
      <c r="E242" s="106">
        <f t="shared" si="24"/>
        <v>141.14611518417192</v>
      </c>
      <c r="F242" s="106">
        <f t="shared" si="25"/>
        <v>370.4805383222903</v>
      </c>
      <c r="G242" s="55">
        <f t="shared" si="26"/>
        <v>60775.85094940562</v>
      </c>
      <c r="H242" s="58">
        <f t="shared" si="27"/>
        <v>48845.34137433378</v>
      </c>
    </row>
    <row r="243" spans="2:8" ht="12.75">
      <c r="B243" s="28">
        <f t="shared" si="21"/>
        <v>222</v>
      </c>
      <c r="C243" s="38">
        <f t="shared" si="22"/>
        <v>52025</v>
      </c>
      <c r="D243" s="42">
        <f t="shared" si="23"/>
        <v>60775.85094940562</v>
      </c>
      <c r="E243" s="106">
        <f t="shared" si="24"/>
        <v>140.2909226082113</v>
      </c>
      <c r="F243" s="106">
        <f t="shared" si="25"/>
        <v>371.3357308982509</v>
      </c>
      <c r="G243" s="55">
        <f t="shared" si="26"/>
        <v>60404.51521850737</v>
      </c>
      <c r="H243" s="58">
        <f t="shared" si="27"/>
        <v>48985.63229694199</v>
      </c>
    </row>
    <row r="244" spans="2:8" ht="12.75">
      <c r="B244" s="28">
        <f t="shared" si="21"/>
        <v>223</v>
      </c>
      <c r="C244" s="38">
        <f t="shared" si="22"/>
        <v>52055</v>
      </c>
      <c r="D244" s="42">
        <f t="shared" si="23"/>
        <v>60404.51521850737</v>
      </c>
      <c r="E244" s="106">
        <f t="shared" si="24"/>
        <v>139.43375596272116</v>
      </c>
      <c r="F244" s="106">
        <f t="shared" si="25"/>
        <v>372.1928975437411</v>
      </c>
      <c r="G244" s="55">
        <f t="shared" si="26"/>
        <v>60032.32232096363</v>
      </c>
      <c r="H244" s="58">
        <f t="shared" si="27"/>
        <v>49125.066052904716</v>
      </c>
    </row>
    <row r="245" spans="2:8" ht="12.75">
      <c r="B245" s="28">
        <f t="shared" si="21"/>
        <v>224</v>
      </c>
      <c r="C245" s="38">
        <f t="shared" si="22"/>
        <v>52086</v>
      </c>
      <c r="D245" s="42">
        <f t="shared" si="23"/>
        <v>60032.32232096363</v>
      </c>
      <c r="E245" s="106">
        <f t="shared" si="24"/>
        <v>138.57461069089103</v>
      </c>
      <c r="F245" s="106">
        <f t="shared" si="25"/>
        <v>373.0520428155712</v>
      </c>
      <c r="G245" s="55">
        <f t="shared" si="26"/>
        <v>59659.270278148055</v>
      </c>
      <c r="H245" s="58">
        <f t="shared" si="27"/>
        <v>49263.64066359561</v>
      </c>
    </row>
    <row r="246" spans="2:8" ht="12.75">
      <c r="B246" s="28">
        <f t="shared" si="21"/>
        <v>225</v>
      </c>
      <c r="C246" s="38">
        <f t="shared" si="22"/>
        <v>52117</v>
      </c>
      <c r="D246" s="42">
        <f t="shared" si="23"/>
        <v>59659.270278148055</v>
      </c>
      <c r="E246" s="106">
        <f t="shared" si="24"/>
        <v>137.71348222539174</v>
      </c>
      <c r="F246" s="106">
        <f t="shared" si="25"/>
        <v>373.9131712810705</v>
      </c>
      <c r="G246" s="55">
        <f t="shared" si="26"/>
        <v>59285.357106866984</v>
      </c>
      <c r="H246" s="58">
        <f t="shared" si="27"/>
        <v>49401.354145821</v>
      </c>
    </row>
    <row r="247" spans="2:8" ht="12.75">
      <c r="B247" s="28">
        <f t="shared" si="21"/>
        <v>226</v>
      </c>
      <c r="C247" s="38">
        <f t="shared" si="22"/>
        <v>52147</v>
      </c>
      <c r="D247" s="42">
        <f t="shared" si="23"/>
        <v>59285.357106866984</v>
      </c>
      <c r="E247" s="106">
        <f t="shared" si="24"/>
        <v>136.85036598835129</v>
      </c>
      <c r="F247" s="106">
        <f t="shared" si="25"/>
        <v>374.77628751811096</v>
      </c>
      <c r="G247" s="55">
        <f t="shared" si="26"/>
        <v>58910.58081934887</v>
      </c>
      <c r="H247" s="58">
        <f t="shared" si="27"/>
        <v>49538.20451180935</v>
      </c>
    </row>
    <row r="248" spans="2:8" ht="12.75">
      <c r="B248" s="28">
        <f t="shared" si="21"/>
        <v>227</v>
      </c>
      <c r="C248" s="38">
        <f t="shared" si="22"/>
        <v>52178</v>
      </c>
      <c r="D248" s="42">
        <f t="shared" si="23"/>
        <v>58910.58081934887</v>
      </c>
      <c r="E248" s="106">
        <f t="shared" si="24"/>
        <v>135.9852573913303</v>
      </c>
      <c r="F248" s="106">
        <f t="shared" si="25"/>
        <v>375.6413961151319</v>
      </c>
      <c r="G248" s="55">
        <f t="shared" si="26"/>
        <v>58534.939423233736</v>
      </c>
      <c r="H248" s="58">
        <f t="shared" si="27"/>
        <v>49674.18976920068</v>
      </c>
    </row>
    <row r="249" spans="2:8" ht="12.75">
      <c r="B249" s="28">
        <f t="shared" si="21"/>
        <v>228</v>
      </c>
      <c r="C249" s="38">
        <f t="shared" si="22"/>
        <v>52208</v>
      </c>
      <c r="D249" s="42">
        <f t="shared" si="23"/>
        <v>58534.939423233736</v>
      </c>
      <c r="E249" s="106">
        <f t="shared" si="24"/>
        <v>135.11815183529788</v>
      </c>
      <c r="F249" s="106">
        <f t="shared" si="25"/>
        <v>376.50850167116437</v>
      </c>
      <c r="G249" s="55">
        <f t="shared" si="26"/>
        <v>58158.43092156257</v>
      </c>
      <c r="H249" s="58">
        <f t="shared" si="27"/>
        <v>49809.30792103598</v>
      </c>
    </row>
    <row r="250" spans="2:8" ht="12.75">
      <c r="B250" s="28">
        <f t="shared" si="21"/>
        <v>229</v>
      </c>
      <c r="C250" s="38">
        <f t="shared" si="22"/>
        <v>52239</v>
      </c>
      <c r="D250" s="42">
        <f t="shared" si="23"/>
        <v>58158.43092156257</v>
      </c>
      <c r="E250" s="106">
        <f t="shared" si="24"/>
        <v>134.24904471060694</v>
      </c>
      <c r="F250" s="106">
        <f t="shared" si="25"/>
        <v>377.3776087958553</v>
      </c>
      <c r="G250" s="55">
        <f t="shared" si="26"/>
        <v>57781.053312766715</v>
      </c>
      <c r="H250" s="58">
        <f t="shared" si="27"/>
        <v>49943.55696574659</v>
      </c>
    </row>
    <row r="251" spans="2:8" ht="12.75">
      <c r="B251" s="28">
        <f t="shared" si="21"/>
        <v>230</v>
      </c>
      <c r="C251" s="38">
        <f t="shared" si="22"/>
        <v>52270</v>
      </c>
      <c r="D251" s="42">
        <f t="shared" si="23"/>
        <v>57781.053312766715</v>
      </c>
      <c r="E251" s="106">
        <f t="shared" si="24"/>
        <v>133.37793139696984</v>
      </c>
      <c r="F251" s="106">
        <f t="shared" si="25"/>
        <v>378.2487221094924</v>
      </c>
      <c r="G251" s="55">
        <f t="shared" si="26"/>
        <v>57402.80459065722</v>
      </c>
      <c r="H251" s="58">
        <f t="shared" si="27"/>
        <v>50076.93489714356</v>
      </c>
    </row>
    <row r="252" spans="2:8" ht="12.75">
      <c r="B252" s="28">
        <f t="shared" si="21"/>
        <v>231</v>
      </c>
      <c r="C252" s="38">
        <f t="shared" si="22"/>
        <v>52298</v>
      </c>
      <c r="D252" s="42">
        <f t="shared" si="23"/>
        <v>57402.80459065722</v>
      </c>
      <c r="E252" s="106">
        <f t="shared" si="24"/>
        <v>132.50480726343375</v>
      </c>
      <c r="F252" s="106">
        <f t="shared" si="25"/>
        <v>379.1218462430285</v>
      </c>
      <c r="G252" s="55">
        <f t="shared" si="26"/>
        <v>57023.682744414196</v>
      </c>
      <c r="H252" s="58">
        <f t="shared" si="27"/>
        <v>50209.43970440699</v>
      </c>
    </row>
    <row r="253" spans="2:8" ht="12.75">
      <c r="B253" s="28">
        <f t="shared" si="21"/>
        <v>232</v>
      </c>
      <c r="C253" s="38">
        <f t="shared" si="22"/>
        <v>52329</v>
      </c>
      <c r="D253" s="42">
        <f t="shared" si="23"/>
        <v>57023.682744414196</v>
      </c>
      <c r="E253" s="106">
        <f t="shared" si="24"/>
        <v>131.6296676683561</v>
      </c>
      <c r="F253" s="106">
        <f t="shared" si="25"/>
        <v>379.9969858381061</v>
      </c>
      <c r="G253" s="55">
        <f t="shared" si="26"/>
        <v>56643.68575857609</v>
      </c>
      <c r="H253" s="58">
        <f t="shared" si="27"/>
        <v>50341.06937207535</v>
      </c>
    </row>
    <row r="254" spans="2:8" ht="12.75">
      <c r="B254" s="28">
        <f t="shared" si="21"/>
        <v>233</v>
      </c>
      <c r="C254" s="38">
        <f t="shared" si="22"/>
        <v>52359</v>
      </c>
      <c r="D254" s="42">
        <f t="shared" si="23"/>
        <v>56643.68575857609</v>
      </c>
      <c r="E254" s="106">
        <f t="shared" si="24"/>
        <v>130.7525079593798</v>
      </c>
      <c r="F254" s="106">
        <f t="shared" si="25"/>
        <v>380.87414554708243</v>
      </c>
      <c r="G254" s="55">
        <f t="shared" si="26"/>
        <v>56262.81161302901</v>
      </c>
      <c r="H254" s="58">
        <f t="shared" si="27"/>
        <v>50471.82188003473</v>
      </c>
    </row>
    <row r="255" spans="2:8" ht="12.75">
      <c r="B255" s="28">
        <f t="shared" si="21"/>
        <v>234</v>
      </c>
      <c r="C255" s="38">
        <f t="shared" si="22"/>
        <v>52390</v>
      </c>
      <c r="D255" s="42">
        <f t="shared" si="23"/>
        <v>56262.81161302901</v>
      </c>
      <c r="E255" s="106">
        <f t="shared" si="24"/>
        <v>129.87332347340862</v>
      </c>
      <c r="F255" s="106">
        <f t="shared" si="25"/>
        <v>381.7533300330536</v>
      </c>
      <c r="G255" s="55">
        <f t="shared" si="26"/>
        <v>55881.05828299595</v>
      </c>
      <c r="H255" s="58">
        <f t="shared" si="27"/>
        <v>50601.69520350814</v>
      </c>
    </row>
    <row r="256" spans="2:8" ht="12.75">
      <c r="B256" s="28">
        <f t="shared" si="21"/>
        <v>235</v>
      </c>
      <c r="C256" s="38">
        <f t="shared" si="22"/>
        <v>52420</v>
      </c>
      <c r="D256" s="42">
        <f t="shared" si="23"/>
        <v>55881.05828299595</v>
      </c>
      <c r="E256" s="106">
        <f t="shared" si="24"/>
        <v>128.99210953658232</v>
      </c>
      <c r="F256" s="106">
        <f t="shared" si="25"/>
        <v>382.6345439698799</v>
      </c>
      <c r="G256" s="55">
        <f t="shared" si="26"/>
        <v>55498.423739026075</v>
      </c>
      <c r="H256" s="58">
        <f t="shared" si="27"/>
        <v>50730.68731304472</v>
      </c>
    </row>
    <row r="257" spans="2:8" ht="12.75">
      <c r="B257" s="28">
        <f t="shared" si="21"/>
        <v>236</v>
      </c>
      <c r="C257" s="38">
        <f t="shared" si="22"/>
        <v>52451</v>
      </c>
      <c r="D257" s="42">
        <f t="shared" si="23"/>
        <v>55498.423739026075</v>
      </c>
      <c r="E257" s="106">
        <f t="shared" si="24"/>
        <v>128.10886146425185</v>
      </c>
      <c r="F257" s="106">
        <f t="shared" si="25"/>
        <v>383.5177920422104</v>
      </c>
      <c r="G257" s="55">
        <f t="shared" si="26"/>
        <v>55114.90594698386</v>
      </c>
      <c r="H257" s="58">
        <f t="shared" si="27"/>
        <v>50858.79617450897</v>
      </c>
    </row>
    <row r="258" spans="2:8" ht="12.75">
      <c r="B258" s="28">
        <f t="shared" si="21"/>
        <v>237</v>
      </c>
      <c r="C258" s="38">
        <f t="shared" si="22"/>
        <v>52482</v>
      </c>
      <c r="D258" s="42">
        <f t="shared" si="23"/>
        <v>55114.90594698386</v>
      </c>
      <c r="E258" s="106">
        <f t="shared" si="24"/>
        <v>127.2235745609544</v>
      </c>
      <c r="F258" s="106">
        <f t="shared" si="25"/>
        <v>384.4030789455078</v>
      </c>
      <c r="G258" s="55">
        <f t="shared" si="26"/>
        <v>54730.502868038355</v>
      </c>
      <c r="H258" s="58">
        <f t="shared" si="27"/>
        <v>50986.01974906993</v>
      </c>
    </row>
    <row r="259" spans="2:8" ht="12.75">
      <c r="B259" s="28">
        <f t="shared" si="21"/>
        <v>238</v>
      </c>
      <c r="C259" s="38">
        <f t="shared" si="22"/>
        <v>52512</v>
      </c>
      <c r="D259" s="42">
        <f t="shared" si="23"/>
        <v>54730.502868038355</v>
      </c>
      <c r="E259" s="106">
        <f t="shared" si="24"/>
        <v>126.33624412038853</v>
      </c>
      <c r="F259" s="106">
        <f t="shared" si="25"/>
        <v>385.2904093860737</v>
      </c>
      <c r="G259" s="55">
        <f t="shared" si="26"/>
        <v>54345.212458652284</v>
      </c>
      <c r="H259" s="58">
        <f t="shared" si="27"/>
        <v>51112.355993190315</v>
      </c>
    </row>
    <row r="260" spans="2:8" ht="12.75">
      <c r="B260" s="28">
        <f t="shared" si="21"/>
        <v>239</v>
      </c>
      <c r="C260" s="38">
        <f t="shared" si="22"/>
        <v>52543</v>
      </c>
      <c r="D260" s="42">
        <f t="shared" si="23"/>
        <v>54345.212458652284</v>
      </c>
      <c r="E260" s="106">
        <f t="shared" si="24"/>
        <v>125.44686542538902</v>
      </c>
      <c r="F260" s="106">
        <f t="shared" si="25"/>
        <v>386.1797880810732</v>
      </c>
      <c r="G260" s="55">
        <f t="shared" si="26"/>
        <v>53959.032670571214</v>
      </c>
      <c r="H260" s="58">
        <f t="shared" si="27"/>
        <v>51237.8028586157</v>
      </c>
    </row>
    <row r="261" spans="2:8" ht="12.75">
      <c r="B261" s="28">
        <f t="shared" si="21"/>
        <v>240</v>
      </c>
      <c r="C261" s="38">
        <f t="shared" si="22"/>
        <v>52573</v>
      </c>
      <c r="D261" s="42">
        <f t="shared" si="23"/>
        <v>53959.032670571214</v>
      </c>
      <c r="E261" s="106">
        <f t="shared" si="24"/>
        <v>124.55543374790189</v>
      </c>
      <c r="F261" s="106">
        <f t="shared" si="25"/>
        <v>387.07121975856035</v>
      </c>
      <c r="G261" s="55">
        <f t="shared" si="26"/>
        <v>53571.961450812654</v>
      </c>
      <c r="H261" s="58">
        <f t="shared" si="27"/>
        <v>51362.358292363606</v>
      </c>
    </row>
    <row r="262" spans="2:8" ht="12.75">
      <c r="B262" s="28">
        <f t="shared" si="21"/>
        <v>241</v>
      </c>
      <c r="C262" s="38">
        <f t="shared" si="22"/>
        <v>52604</v>
      </c>
      <c r="D262" s="42">
        <f t="shared" si="23"/>
        <v>53571.961450812654</v>
      </c>
      <c r="E262" s="106">
        <f t="shared" si="24"/>
        <v>123.66194434895921</v>
      </c>
      <c r="F262" s="106">
        <f t="shared" si="25"/>
        <v>387.964709157503</v>
      </c>
      <c r="G262" s="55">
        <f t="shared" si="26"/>
        <v>53183.99674165515</v>
      </c>
      <c r="H262" s="58">
        <f t="shared" si="27"/>
        <v>51486.02023671257</v>
      </c>
    </row>
    <row r="263" spans="2:8" ht="12.75">
      <c r="B263" s="28">
        <f t="shared" si="21"/>
        <v>242</v>
      </c>
      <c r="C263" s="38">
        <f t="shared" si="22"/>
        <v>52635</v>
      </c>
      <c r="D263" s="42">
        <f t="shared" si="23"/>
        <v>53183.99674165515</v>
      </c>
      <c r="E263" s="106">
        <f t="shared" si="24"/>
        <v>122.76639247865397</v>
      </c>
      <c r="F263" s="106">
        <f t="shared" si="25"/>
        <v>388.86026102780824</v>
      </c>
      <c r="G263" s="55">
        <f t="shared" si="26"/>
        <v>52795.13648062734</v>
      </c>
      <c r="H263" s="58">
        <f t="shared" si="27"/>
        <v>51608.78662919122</v>
      </c>
    </row>
    <row r="264" spans="2:8" ht="12.75">
      <c r="B264" s="28">
        <f t="shared" si="21"/>
        <v>243</v>
      </c>
      <c r="C264" s="38">
        <f t="shared" si="22"/>
        <v>52664</v>
      </c>
      <c r="D264" s="42">
        <f t="shared" si="23"/>
        <v>52795.13648062734</v>
      </c>
      <c r="E264" s="106">
        <f t="shared" si="24"/>
        <v>121.86877337611477</v>
      </c>
      <c r="F264" s="106">
        <f t="shared" si="25"/>
        <v>389.7578801303474</v>
      </c>
      <c r="G264" s="55">
        <f t="shared" si="26"/>
        <v>52405.378600496995</v>
      </c>
      <c r="H264" s="58">
        <f t="shared" si="27"/>
        <v>51730.65540256734</v>
      </c>
    </row>
    <row r="265" spans="2:8" ht="12.75">
      <c r="B265" s="28">
        <f t="shared" si="21"/>
        <v>244</v>
      </c>
      <c r="C265" s="38">
        <f t="shared" si="22"/>
        <v>52695</v>
      </c>
      <c r="D265" s="42">
        <f t="shared" si="23"/>
        <v>52405.378600496995</v>
      </c>
      <c r="E265" s="106">
        <f t="shared" si="24"/>
        <v>120.96908226948057</v>
      </c>
      <c r="F265" s="106">
        <f t="shared" si="25"/>
        <v>390.65757123698165</v>
      </c>
      <c r="G265" s="55">
        <f t="shared" si="26"/>
        <v>52014.721029260014</v>
      </c>
      <c r="H265" s="58">
        <f t="shared" si="27"/>
        <v>51851.62448483682</v>
      </c>
    </row>
    <row r="266" spans="2:8" ht="12.75">
      <c r="B266" s="28">
        <f t="shared" si="21"/>
        <v>245</v>
      </c>
      <c r="C266" s="38">
        <f t="shared" si="22"/>
        <v>52725</v>
      </c>
      <c r="D266" s="42">
        <f t="shared" si="23"/>
        <v>52014.721029260014</v>
      </c>
      <c r="E266" s="106">
        <f t="shared" si="24"/>
        <v>120.0673143758752</v>
      </c>
      <c r="F266" s="106">
        <f t="shared" si="25"/>
        <v>391.55933913058703</v>
      </c>
      <c r="G266" s="55">
        <f t="shared" si="26"/>
        <v>51623.161690129426</v>
      </c>
      <c r="H266" s="58">
        <f t="shared" si="27"/>
        <v>51971.6917992127</v>
      </c>
    </row>
    <row r="267" spans="2:8" ht="12.75">
      <c r="B267" s="28">
        <f t="shared" si="21"/>
        <v>246</v>
      </c>
      <c r="C267" s="38">
        <f t="shared" si="22"/>
        <v>52756</v>
      </c>
      <c r="D267" s="42">
        <f t="shared" si="23"/>
        <v>51623.161690129426</v>
      </c>
      <c r="E267" s="106">
        <f t="shared" si="24"/>
        <v>119.16346490138208</v>
      </c>
      <c r="F267" s="106">
        <f t="shared" si="25"/>
        <v>392.4631886050801</v>
      </c>
      <c r="G267" s="55">
        <f t="shared" si="26"/>
        <v>51230.69850152435</v>
      </c>
      <c r="H267" s="58">
        <f t="shared" si="27"/>
        <v>52090.85526411408</v>
      </c>
    </row>
    <row r="268" spans="2:8" ht="12.75">
      <c r="B268" s="28">
        <f t="shared" si="21"/>
        <v>247</v>
      </c>
      <c r="C268" s="38">
        <f t="shared" si="22"/>
        <v>52786</v>
      </c>
      <c r="D268" s="42">
        <f t="shared" si="23"/>
        <v>51230.69850152435</v>
      </c>
      <c r="E268" s="106">
        <f t="shared" si="24"/>
        <v>118.2575290410187</v>
      </c>
      <c r="F268" s="106">
        <f t="shared" si="25"/>
        <v>393.3691244654435</v>
      </c>
      <c r="G268" s="55">
        <f t="shared" si="26"/>
        <v>50837.32937705891</v>
      </c>
      <c r="H268" s="58">
        <f t="shared" si="27"/>
        <v>52209.112793155095</v>
      </c>
    </row>
    <row r="269" spans="2:8" ht="12.75">
      <c r="B269" s="28">
        <f t="shared" si="21"/>
        <v>248</v>
      </c>
      <c r="C269" s="38">
        <f t="shared" si="22"/>
        <v>52817</v>
      </c>
      <c r="D269" s="42">
        <f t="shared" si="23"/>
        <v>50837.32937705891</v>
      </c>
      <c r="E269" s="106">
        <f t="shared" si="24"/>
        <v>117.34950197871098</v>
      </c>
      <c r="F269" s="106">
        <f t="shared" si="25"/>
        <v>394.27715152775124</v>
      </c>
      <c r="G269" s="55">
        <f t="shared" si="26"/>
        <v>50443.05222553116</v>
      </c>
      <c r="H269" s="58">
        <f t="shared" si="27"/>
        <v>52326.4622951338</v>
      </c>
    </row>
    <row r="270" spans="2:8" ht="12.75">
      <c r="B270" s="28">
        <f t="shared" si="21"/>
        <v>249</v>
      </c>
      <c r="C270" s="38">
        <f t="shared" si="22"/>
        <v>52848</v>
      </c>
      <c r="D270" s="42">
        <f t="shared" si="23"/>
        <v>50443.05222553116</v>
      </c>
      <c r="E270" s="106">
        <f t="shared" si="24"/>
        <v>116.43937888726775</v>
      </c>
      <c r="F270" s="106">
        <f t="shared" si="25"/>
        <v>395.18727461919445</v>
      </c>
      <c r="G270" s="55">
        <f t="shared" si="26"/>
        <v>50047.864950911964</v>
      </c>
      <c r="H270" s="58">
        <f t="shared" si="27"/>
        <v>52442.90167402107</v>
      </c>
    </row>
    <row r="271" spans="2:8" ht="12.75">
      <c r="B271" s="28">
        <f t="shared" si="21"/>
        <v>250</v>
      </c>
      <c r="C271" s="38">
        <f t="shared" si="22"/>
        <v>52878</v>
      </c>
      <c r="D271" s="42">
        <f t="shared" si="23"/>
        <v>50047.864950911964</v>
      </c>
      <c r="E271" s="106">
        <f t="shared" si="24"/>
        <v>115.52715492835512</v>
      </c>
      <c r="F271" s="106">
        <f t="shared" si="25"/>
        <v>396.0994985781071</v>
      </c>
      <c r="G271" s="55">
        <f t="shared" si="26"/>
        <v>49651.76545233386</v>
      </c>
      <c r="H271" s="58">
        <f t="shared" si="27"/>
        <v>52558.42882894943</v>
      </c>
    </row>
    <row r="272" spans="2:8" ht="12.75">
      <c r="B272" s="28">
        <f t="shared" si="21"/>
        <v>251</v>
      </c>
      <c r="C272" s="38">
        <f t="shared" si="22"/>
        <v>52909</v>
      </c>
      <c r="D272" s="42">
        <f t="shared" si="23"/>
        <v>49651.76545233386</v>
      </c>
      <c r="E272" s="106">
        <f t="shared" si="24"/>
        <v>114.61282525247064</v>
      </c>
      <c r="F272" s="106">
        <f t="shared" si="25"/>
        <v>397.01382825399156</v>
      </c>
      <c r="G272" s="55">
        <f t="shared" si="26"/>
        <v>49254.751624079865</v>
      </c>
      <c r="H272" s="58">
        <f t="shared" si="27"/>
        <v>52673.0416542019</v>
      </c>
    </row>
    <row r="273" spans="2:8" ht="12.75">
      <c r="B273" s="28">
        <f t="shared" si="21"/>
        <v>252</v>
      </c>
      <c r="C273" s="38">
        <f t="shared" si="22"/>
        <v>52939</v>
      </c>
      <c r="D273" s="42">
        <f t="shared" si="23"/>
        <v>49254.751624079865</v>
      </c>
      <c r="E273" s="106">
        <f t="shared" si="24"/>
        <v>113.69638499891768</v>
      </c>
      <c r="F273" s="106">
        <f t="shared" si="25"/>
        <v>397.93026850754455</v>
      </c>
      <c r="G273" s="55">
        <f t="shared" si="26"/>
        <v>48856.82135557232</v>
      </c>
      <c r="H273" s="58">
        <f t="shared" si="27"/>
        <v>52786.73803920082</v>
      </c>
    </row>
    <row r="274" spans="2:8" ht="12.75">
      <c r="B274" s="28">
        <f t="shared" si="21"/>
        <v>253</v>
      </c>
      <c r="C274" s="38">
        <f t="shared" si="22"/>
        <v>52970</v>
      </c>
      <c r="D274" s="42">
        <f t="shared" si="23"/>
        <v>48856.82135557232</v>
      </c>
      <c r="E274" s="106">
        <f t="shared" si="24"/>
        <v>112.77782929577943</v>
      </c>
      <c r="F274" s="106">
        <f t="shared" si="25"/>
        <v>398.8488242106828</v>
      </c>
      <c r="G274" s="55">
        <f t="shared" si="26"/>
        <v>48457.972531361636</v>
      </c>
      <c r="H274" s="58">
        <f t="shared" si="27"/>
        <v>52899.5158684966</v>
      </c>
    </row>
    <row r="275" spans="2:8" ht="12.75">
      <c r="B275" s="28">
        <f t="shared" si="21"/>
        <v>254</v>
      </c>
      <c r="C275" s="38">
        <f t="shared" si="22"/>
        <v>53001</v>
      </c>
      <c r="D275" s="42">
        <f t="shared" si="23"/>
        <v>48457.972531361636</v>
      </c>
      <c r="E275" s="106">
        <f t="shared" si="24"/>
        <v>111.85715325989311</v>
      </c>
      <c r="F275" s="106">
        <f t="shared" si="25"/>
        <v>399.7695002465691</v>
      </c>
      <c r="G275" s="55">
        <f t="shared" si="26"/>
        <v>48058.20303111507</v>
      </c>
      <c r="H275" s="58">
        <f t="shared" si="27"/>
        <v>53011.373021756495</v>
      </c>
    </row>
    <row r="276" spans="2:8" ht="12.75">
      <c r="B276" s="28">
        <f t="shared" si="21"/>
        <v>255</v>
      </c>
      <c r="C276" s="38">
        <f t="shared" si="22"/>
        <v>53029</v>
      </c>
      <c r="D276" s="42">
        <f t="shared" si="23"/>
        <v>48058.20303111507</v>
      </c>
      <c r="E276" s="106">
        <f t="shared" si="24"/>
        <v>110.93435199682393</v>
      </c>
      <c r="F276" s="106">
        <f t="shared" si="25"/>
        <v>400.6923015096383</v>
      </c>
      <c r="G276" s="55">
        <f t="shared" si="26"/>
        <v>47657.51072960543</v>
      </c>
      <c r="H276" s="58">
        <f t="shared" si="27"/>
        <v>53122.30737375332</v>
      </c>
    </row>
    <row r="277" spans="2:8" ht="12.75">
      <c r="B277" s="28">
        <f t="shared" si="21"/>
        <v>256</v>
      </c>
      <c r="C277" s="38">
        <f t="shared" si="22"/>
        <v>53060</v>
      </c>
      <c r="D277" s="42">
        <f t="shared" si="23"/>
        <v>47657.51072960543</v>
      </c>
      <c r="E277" s="106">
        <f t="shared" si="24"/>
        <v>110.00942060083919</v>
      </c>
      <c r="F277" s="106">
        <f t="shared" si="25"/>
        <v>401.61723290562304</v>
      </c>
      <c r="G277" s="55">
        <f t="shared" si="26"/>
        <v>47255.893496699806</v>
      </c>
      <c r="H277" s="58">
        <f t="shared" si="27"/>
        <v>53232.316794354156</v>
      </c>
    </row>
    <row r="278" spans="2:8" ht="12.75">
      <c r="B278" s="28">
        <f t="shared" si="21"/>
        <v>257</v>
      </c>
      <c r="C278" s="38">
        <f t="shared" si="22"/>
        <v>53090</v>
      </c>
      <c r="D278" s="42">
        <f t="shared" si="23"/>
        <v>47255.893496699806</v>
      </c>
      <c r="E278" s="106">
        <f t="shared" si="24"/>
        <v>109.08235415488205</v>
      </c>
      <c r="F278" s="106">
        <f t="shared" si="25"/>
        <v>402.54429935158015</v>
      </c>
      <c r="G278" s="55">
        <f t="shared" si="26"/>
        <v>46853.34919734822</v>
      </c>
      <c r="H278" s="58">
        <f t="shared" si="27"/>
        <v>53341.39914850904</v>
      </c>
    </row>
    <row r="279" spans="2:8" ht="12.75">
      <c r="B279" s="28">
        <f t="shared" si="21"/>
        <v>258</v>
      </c>
      <c r="C279" s="38">
        <f t="shared" si="22"/>
        <v>53121</v>
      </c>
      <c r="D279" s="42">
        <f t="shared" si="23"/>
        <v>46853.34919734822</v>
      </c>
      <c r="E279" s="106">
        <f t="shared" si="24"/>
        <v>108.15314773054548</v>
      </c>
      <c r="F279" s="106">
        <f t="shared" si="25"/>
        <v>403.47350577591675</v>
      </c>
      <c r="G279" s="55">
        <f t="shared" si="26"/>
        <v>46449.875691572306</v>
      </c>
      <c r="H279" s="58">
        <f t="shared" si="27"/>
        <v>53449.552296239584</v>
      </c>
    </row>
    <row r="280" spans="2:8" ht="12.75">
      <c r="B280" s="28">
        <f t="shared" si="21"/>
        <v>259</v>
      </c>
      <c r="C280" s="38">
        <f t="shared" si="22"/>
        <v>53151</v>
      </c>
      <c r="D280" s="42">
        <f t="shared" si="23"/>
        <v>46449.875691572306</v>
      </c>
      <c r="E280" s="106">
        <f t="shared" si="24"/>
        <v>107.22179638804607</v>
      </c>
      <c r="F280" s="106">
        <f t="shared" si="25"/>
        <v>404.40485711841615</v>
      </c>
      <c r="G280" s="55">
        <f t="shared" si="26"/>
        <v>46045.47083445389</v>
      </c>
      <c r="H280" s="58">
        <f t="shared" si="27"/>
        <v>53556.77409262763</v>
      </c>
    </row>
    <row r="281" spans="2:8" ht="12.75">
      <c r="B281" s="28">
        <f aca="true" t="shared" si="28" ref="B281:B344">pagam.Num</f>
        <v>260</v>
      </c>
      <c r="C281" s="38">
        <f aca="true" t="shared" si="29" ref="C281:C344">Mostra.Data</f>
        <v>53182</v>
      </c>
      <c r="D281" s="42">
        <f aca="true" t="shared" si="30" ref="D281:D344">Bil.Iniz</f>
        <v>46045.47083445389</v>
      </c>
      <c r="E281" s="106">
        <f aca="true" t="shared" si="31" ref="E281:E344">Interesse</f>
        <v>106.28829517619772</v>
      </c>
      <c r="F281" s="106">
        <f aca="true" t="shared" si="32" ref="F281:F344">Capitale</f>
        <v>405.3383583302645</v>
      </c>
      <c r="G281" s="55">
        <f aca="true" t="shared" si="33" ref="G281:G344">Bilancio.finale</f>
        <v>45640.132476123625</v>
      </c>
      <c r="H281" s="58">
        <f aca="true" t="shared" si="34" ref="H281:H344">Interesse.Comp</f>
        <v>53663.06238780383</v>
      </c>
    </row>
    <row r="282" spans="2:8" ht="12.75">
      <c r="B282" s="28">
        <f t="shared" si="28"/>
        <v>261</v>
      </c>
      <c r="C282" s="38">
        <f t="shared" si="29"/>
        <v>53213</v>
      </c>
      <c r="D282" s="42">
        <f t="shared" si="30"/>
        <v>45640.132476123625</v>
      </c>
      <c r="E282" s="106">
        <f t="shared" si="31"/>
        <v>105.35263913238536</v>
      </c>
      <c r="F282" s="106">
        <f t="shared" si="32"/>
        <v>406.27401437407684</v>
      </c>
      <c r="G282" s="55">
        <f t="shared" si="33"/>
        <v>45233.85846174955</v>
      </c>
      <c r="H282" s="58">
        <f t="shared" si="34"/>
        <v>53768.415026936214</v>
      </c>
    </row>
    <row r="283" spans="2:8" ht="12.75">
      <c r="B283" s="28">
        <f t="shared" si="28"/>
        <v>262</v>
      </c>
      <c r="C283" s="38">
        <f t="shared" si="29"/>
        <v>53243</v>
      </c>
      <c r="D283" s="42">
        <f t="shared" si="30"/>
        <v>45233.85846174955</v>
      </c>
      <c r="E283" s="106">
        <f t="shared" si="31"/>
        <v>104.41482328253855</v>
      </c>
      <c r="F283" s="106">
        <f t="shared" si="32"/>
        <v>407.2118302239237</v>
      </c>
      <c r="G283" s="55">
        <f t="shared" si="33"/>
        <v>44826.646631525626</v>
      </c>
      <c r="H283" s="58">
        <f t="shared" si="34"/>
        <v>53872.82985021875</v>
      </c>
    </row>
    <row r="284" spans="2:8" ht="12.75">
      <c r="B284" s="28">
        <f t="shared" si="28"/>
        <v>263</v>
      </c>
      <c r="C284" s="38">
        <f t="shared" si="29"/>
        <v>53274</v>
      </c>
      <c r="D284" s="42">
        <f t="shared" si="30"/>
        <v>44826.646631525626</v>
      </c>
      <c r="E284" s="106">
        <f t="shared" si="31"/>
        <v>103.47484264110498</v>
      </c>
      <c r="F284" s="106">
        <f t="shared" si="32"/>
        <v>408.1518108653572</v>
      </c>
      <c r="G284" s="55">
        <f t="shared" si="33"/>
        <v>44418.49482066027</v>
      </c>
      <c r="H284" s="58">
        <f t="shared" si="34"/>
        <v>53976.304692859856</v>
      </c>
    </row>
    <row r="285" spans="2:8" ht="12.75">
      <c r="B285" s="28">
        <f t="shared" si="28"/>
        <v>264</v>
      </c>
      <c r="C285" s="38">
        <f t="shared" si="29"/>
        <v>53304</v>
      </c>
      <c r="D285" s="42">
        <f t="shared" si="30"/>
        <v>44418.49482066027</v>
      </c>
      <c r="E285" s="106">
        <f t="shared" si="31"/>
        <v>102.53269221102413</v>
      </c>
      <c r="F285" s="106">
        <f t="shared" si="32"/>
        <v>409.0939612954381</v>
      </c>
      <c r="G285" s="55">
        <f t="shared" si="33"/>
        <v>44009.40085936483</v>
      </c>
      <c r="H285" s="58">
        <f t="shared" si="34"/>
        <v>54078.83738507088</v>
      </c>
    </row>
    <row r="286" spans="2:8" ht="12.75">
      <c r="B286" s="28">
        <f t="shared" si="28"/>
        <v>265</v>
      </c>
      <c r="C286" s="38">
        <f t="shared" si="29"/>
        <v>53335</v>
      </c>
      <c r="D286" s="42">
        <f t="shared" si="30"/>
        <v>44009.40085936483</v>
      </c>
      <c r="E286" s="106">
        <f t="shared" si="31"/>
        <v>101.58836698370048</v>
      </c>
      <c r="F286" s="106">
        <f t="shared" si="32"/>
        <v>410.0382865227617</v>
      </c>
      <c r="G286" s="55">
        <f t="shared" si="33"/>
        <v>43599.362572842074</v>
      </c>
      <c r="H286" s="58">
        <f t="shared" si="34"/>
        <v>54180.42575205458</v>
      </c>
    </row>
    <row r="287" spans="2:8" ht="12.75">
      <c r="B287" s="28">
        <f t="shared" si="28"/>
        <v>266</v>
      </c>
      <c r="C287" s="38">
        <f t="shared" si="29"/>
        <v>53366</v>
      </c>
      <c r="D287" s="42">
        <f t="shared" si="30"/>
        <v>43599.362572842074</v>
      </c>
      <c r="E287" s="106">
        <f t="shared" si="31"/>
        <v>100.64186193897712</v>
      </c>
      <c r="F287" s="106">
        <f t="shared" si="32"/>
        <v>410.9847915674851</v>
      </c>
      <c r="G287" s="55">
        <f t="shared" si="33"/>
        <v>43188.37778127459</v>
      </c>
      <c r="H287" s="58">
        <f t="shared" si="34"/>
        <v>54281.06761399356</v>
      </c>
    </row>
    <row r="288" spans="2:8" ht="12.75">
      <c r="B288" s="28">
        <f t="shared" si="28"/>
        <v>267</v>
      </c>
      <c r="C288" s="38">
        <f t="shared" si="29"/>
        <v>53394</v>
      </c>
      <c r="D288" s="42">
        <f t="shared" si="30"/>
        <v>43188.37778127459</v>
      </c>
      <c r="E288" s="106">
        <f t="shared" si="31"/>
        <v>99.69317204510884</v>
      </c>
      <c r="F288" s="106">
        <f t="shared" si="32"/>
        <v>411.9334814613534</v>
      </c>
      <c r="G288" s="55">
        <f t="shared" si="33"/>
        <v>42776.444299813236</v>
      </c>
      <c r="H288" s="58">
        <f t="shared" si="34"/>
        <v>54380.76078603867</v>
      </c>
    </row>
    <row r="289" spans="2:8" ht="12.75">
      <c r="B289" s="28">
        <f t="shared" si="28"/>
        <v>268</v>
      </c>
      <c r="C289" s="38">
        <f t="shared" si="29"/>
        <v>53425</v>
      </c>
      <c r="D289" s="42">
        <f t="shared" si="30"/>
        <v>42776.444299813236</v>
      </c>
      <c r="E289" s="106">
        <f t="shared" si="31"/>
        <v>98.74229225873555</v>
      </c>
      <c r="F289" s="106">
        <f t="shared" si="32"/>
        <v>412.8843612477267</v>
      </c>
      <c r="G289" s="55">
        <f t="shared" si="33"/>
        <v>42363.55993856551</v>
      </c>
      <c r="H289" s="58">
        <f t="shared" si="34"/>
        <v>54479.503078297406</v>
      </c>
    </row>
    <row r="290" spans="2:8" ht="12.75">
      <c r="B290" s="28">
        <f t="shared" si="28"/>
        <v>269</v>
      </c>
      <c r="C290" s="38">
        <f t="shared" si="29"/>
        <v>53455</v>
      </c>
      <c r="D290" s="42">
        <f t="shared" si="30"/>
        <v>42363.55993856551</v>
      </c>
      <c r="E290" s="106">
        <f t="shared" si="31"/>
        <v>97.78921752485537</v>
      </c>
      <c r="F290" s="106">
        <f t="shared" si="32"/>
        <v>413.83743598160686</v>
      </c>
      <c r="G290" s="55">
        <f t="shared" si="33"/>
        <v>41949.7225025839</v>
      </c>
      <c r="H290" s="58">
        <f t="shared" si="34"/>
        <v>54577.29229582226</v>
      </c>
    </row>
    <row r="291" spans="2:8" ht="12.75">
      <c r="B291" s="28">
        <f t="shared" si="28"/>
        <v>270</v>
      </c>
      <c r="C291" s="38">
        <f t="shared" si="29"/>
        <v>53486</v>
      </c>
      <c r="D291" s="42">
        <f t="shared" si="30"/>
        <v>41949.7225025839</v>
      </c>
      <c r="E291" s="106">
        <f t="shared" si="31"/>
        <v>96.83394277679783</v>
      </c>
      <c r="F291" s="106">
        <f t="shared" si="32"/>
        <v>414.7927107296644</v>
      </c>
      <c r="G291" s="55">
        <f t="shared" si="33"/>
        <v>41534.929791854236</v>
      </c>
      <c r="H291" s="58">
        <f t="shared" si="34"/>
        <v>54674.12623859906</v>
      </c>
    </row>
    <row r="292" spans="2:8" ht="12.75">
      <c r="B292" s="28">
        <f t="shared" si="28"/>
        <v>271</v>
      </c>
      <c r="C292" s="38">
        <f t="shared" si="29"/>
        <v>53516</v>
      </c>
      <c r="D292" s="42">
        <f t="shared" si="30"/>
        <v>41534.929791854236</v>
      </c>
      <c r="E292" s="106">
        <f t="shared" si="31"/>
        <v>95.87646293619686</v>
      </c>
      <c r="F292" s="106">
        <f t="shared" si="32"/>
        <v>415.7501905702654</v>
      </c>
      <c r="G292" s="55">
        <f t="shared" si="33"/>
        <v>41119.17960128397</v>
      </c>
      <c r="H292" s="58">
        <f t="shared" si="34"/>
        <v>54770.00270153526</v>
      </c>
    </row>
    <row r="293" spans="2:8" ht="12.75">
      <c r="B293" s="28">
        <f t="shared" si="28"/>
        <v>272</v>
      </c>
      <c r="C293" s="38">
        <f t="shared" si="29"/>
        <v>53547</v>
      </c>
      <c r="D293" s="42">
        <f t="shared" si="30"/>
        <v>41119.17960128397</v>
      </c>
      <c r="E293" s="106">
        <f t="shared" si="31"/>
        <v>94.91677291296382</v>
      </c>
      <c r="F293" s="106">
        <f t="shared" si="32"/>
        <v>416.7098805934984</v>
      </c>
      <c r="G293" s="55">
        <f t="shared" si="33"/>
        <v>40702.46972069047</v>
      </c>
      <c r="H293" s="58">
        <f t="shared" si="34"/>
        <v>54864.91947444822</v>
      </c>
    </row>
    <row r="294" spans="2:8" ht="12.75">
      <c r="B294" s="28">
        <f t="shared" si="28"/>
        <v>273</v>
      </c>
      <c r="C294" s="38">
        <f t="shared" si="29"/>
        <v>53578</v>
      </c>
      <c r="D294" s="42">
        <f t="shared" si="30"/>
        <v>40702.46972069047</v>
      </c>
      <c r="E294" s="106">
        <f t="shared" si="31"/>
        <v>93.95486760526049</v>
      </c>
      <c r="F294" s="106">
        <f t="shared" si="32"/>
        <v>417.6717859012017</v>
      </c>
      <c r="G294" s="55">
        <f t="shared" si="33"/>
        <v>40284.79793478927</v>
      </c>
      <c r="H294" s="58">
        <f t="shared" si="34"/>
        <v>54958.87434205348</v>
      </c>
    </row>
    <row r="295" spans="2:8" ht="12.75">
      <c r="B295" s="28">
        <f t="shared" si="28"/>
        <v>274</v>
      </c>
      <c r="C295" s="38">
        <f t="shared" si="29"/>
        <v>53608</v>
      </c>
      <c r="D295" s="42">
        <f t="shared" si="30"/>
        <v>40284.79793478927</v>
      </c>
      <c r="E295" s="106">
        <f t="shared" si="31"/>
        <v>92.99074189947189</v>
      </c>
      <c r="F295" s="106">
        <f t="shared" si="32"/>
        <v>418.63591160699036</v>
      </c>
      <c r="G295" s="55">
        <f t="shared" si="33"/>
        <v>39866.16202318228</v>
      </c>
      <c r="H295" s="58">
        <f t="shared" si="34"/>
        <v>55051.86508395295</v>
      </c>
    </row>
    <row r="296" spans="2:8" ht="12.75">
      <c r="B296" s="28">
        <f t="shared" si="28"/>
        <v>275</v>
      </c>
      <c r="C296" s="38">
        <f t="shared" si="29"/>
        <v>53639</v>
      </c>
      <c r="D296" s="42">
        <f t="shared" si="30"/>
        <v>39866.16202318228</v>
      </c>
      <c r="E296" s="106">
        <f t="shared" si="31"/>
        <v>92.0243906701791</v>
      </c>
      <c r="F296" s="106">
        <f t="shared" si="32"/>
        <v>419.6022628362831</v>
      </c>
      <c r="G296" s="55">
        <f t="shared" si="33"/>
        <v>39446.559760346</v>
      </c>
      <c r="H296" s="58">
        <f t="shared" si="34"/>
        <v>55143.88947462313</v>
      </c>
    </row>
    <row r="297" spans="2:8" ht="12.75">
      <c r="B297" s="28">
        <f t="shared" si="28"/>
        <v>276</v>
      </c>
      <c r="C297" s="38">
        <f t="shared" si="29"/>
        <v>53669</v>
      </c>
      <c r="D297" s="42">
        <f t="shared" si="30"/>
        <v>39446.559760346</v>
      </c>
      <c r="E297" s="106">
        <f t="shared" si="31"/>
        <v>91.05580878013201</v>
      </c>
      <c r="F297" s="106">
        <f t="shared" si="32"/>
        <v>420.5708447263302</v>
      </c>
      <c r="G297" s="55">
        <f t="shared" si="33"/>
        <v>39025.988915619666</v>
      </c>
      <c r="H297" s="58">
        <f t="shared" si="34"/>
        <v>55234.94528340326</v>
      </c>
    </row>
    <row r="298" spans="2:8" ht="12.75">
      <c r="B298" s="28">
        <f t="shared" si="28"/>
        <v>277</v>
      </c>
      <c r="C298" s="38">
        <f t="shared" si="29"/>
        <v>53700</v>
      </c>
      <c r="D298" s="42">
        <f t="shared" si="30"/>
        <v>39025.988915619666</v>
      </c>
      <c r="E298" s="106">
        <f t="shared" si="31"/>
        <v>90.08499108022205</v>
      </c>
      <c r="F298" s="106">
        <f t="shared" si="32"/>
        <v>421.5416624262402</v>
      </c>
      <c r="G298" s="55">
        <f t="shared" si="33"/>
        <v>38604.44725319342</v>
      </c>
      <c r="H298" s="58">
        <f t="shared" si="34"/>
        <v>55325.030274483484</v>
      </c>
    </row>
    <row r="299" spans="2:8" ht="12.75">
      <c r="B299" s="28">
        <f t="shared" si="28"/>
        <v>278</v>
      </c>
      <c r="C299" s="38">
        <f t="shared" si="29"/>
        <v>53731</v>
      </c>
      <c r="D299" s="42">
        <f t="shared" si="30"/>
        <v>38604.44725319342</v>
      </c>
      <c r="E299" s="106">
        <f t="shared" si="31"/>
        <v>89.11193240945481</v>
      </c>
      <c r="F299" s="106">
        <f t="shared" si="32"/>
        <v>422.5147210970074</v>
      </c>
      <c r="G299" s="55">
        <f t="shared" si="33"/>
        <v>38181.93253209641</v>
      </c>
      <c r="H299" s="58">
        <f t="shared" si="34"/>
        <v>55414.14220689294</v>
      </c>
    </row>
    <row r="300" spans="2:8" ht="12.75">
      <c r="B300" s="28">
        <f t="shared" si="28"/>
        <v>279</v>
      </c>
      <c r="C300" s="38">
        <f t="shared" si="29"/>
        <v>53759</v>
      </c>
      <c r="D300" s="42">
        <f t="shared" si="30"/>
        <v>38181.93253209641</v>
      </c>
      <c r="E300" s="106">
        <f t="shared" si="31"/>
        <v>88.13662759492254</v>
      </c>
      <c r="F300" s="106">
        <f t="shared" si="32"/>
        <v>423.49002591153965</v>
      </c>
      <c r="G300" s="55">
        <f t="shared" si="33"/>
        <v>37758.442506184874</v>
      </c>
      <c r="H300" s="58">
        <f t="shared" si="34"/>
        <v>55502.278834487865</v>
      </c>
    </row>
    <row r="301" spans="2:8" ht="12.75">
      <c r="B301" s="28">
        <f t="shared" si="28"/>
        <v>280</v>
      </c>
      <c r="C301" s="38">
        <f t="shared" si="29"/>
        <v>53790</v>
      </c>
      <c r="D301" s="42">
        <f t="shared" si="30"/>
        <v>37758.442506184874</v>
      </c>
      <c r="E301" s="106">
        <f t="shared" si="31"/>
        <v>87.15907145177675</v>
      </c>
      <c r="F301" s="106">
        <f t="shared" si="32"/>
        <v>424.46758205468547</v>
      </c>
      <c r="G301" s="55">
        <f t="shared" si="33"/>
        <v>37333.97492413019</v>
      </c>
      <c r="H301" s="58">
        <f t="shared" si="34"/>
        <v>55589.43790593964</v>
      </c>
    </row>
    <row r="302" spans="2:8" ht="12.75">
      <c r="B302" s="28">
        <f t="shared" si="28"/>
        <v>281</v>
      </c>
      <c r="C302" s="38">
        <f t="shared" si="29"/>
        <v>53820</v>
      </c>
      <c r="D302" s="42">
        <f t="shared" si="30"/>
        <v>37333.97492413019</v>
      </c>
      <c r="E302" s="106">
        <f t="shared" si="31"/>
        <v>86.17925878320052</v>
      </c>
      <c r="F302" s="106">
        <f t="shared" si="32"/>
        <v>425.4473947232617</v>
      </c>
      <c r="G302" s="55">
        <f t="shared" si="33"/>
        <v>36908.52752940693</v>
      </c>
      <c r="H302" s="58">
        <f t="shared" si="34"/>
        <v>55675.61716472284</v>
      </c>
    </row>
    <row r="303" spans="2:8" ht="12.75">
      <c r="B303" s="28">
        <f t="shared" si="28"/>
        <v>282</v>
      </c>
      <c r="C303" s="38">
        <f t="shared" si="29"/>
        <v>53851</v>
      </c>
      <c r="D303" s="42">
        <f t="shared" si="30"/>
        <v>36908.52752940693</v>
      </c>
      <c r="E303" s="106">
        <f t="shared" si="31"/>
        <v>85.19718438038099</v>
      </c>
      <c r="F303" s="106">
        <f t="shared" si="32"/>
        <v>426.42946912608124</v>
      </c>
      <c r="G303" s="55">
        <f t="shared" si="33"/>
        <v>36482.09806028085</v>
      </c>
      <c r="H303" s="58">
        <f t="shared" si="34"/>
        <v>55760.814349103224</v>
      </c>
    </row>
    <row r="304" spans="2:8" ht="12.75">
      <c r="B304" s="28">
        <f t="shared" si="28"/>
        <v>283</v>
      </c>
      <c r="C304" s="38">
        <f t="shared" si="29"/>
        <v>53881</v>
      </c>
      <c r="D304" s="42">
        <f t="shared" si="30"/>
        <v>36482.09806028085</v>
      </c>
      <c r="E304" s="106">
        <f t="shared" si="31"/>
        <v>84.21284302248162</v>
      </c>
      <c r="F304" s="106">
        <f t="shared" si="32"/>
        <v>427.41381048398057</v>
      </c>
      <c r="G304" s="55">
        <f t="shared" si="33"/>
        <v>36054.68424979687</v>
      </c>
      <c r="H304" s="58">
        <f t="shared" si="34"/>
        <v>55845.02719212571</v>
      </c>
    </row>
    <row r="305" spans="2:8" ht="12.75">
      <c r="B305" s="28">
        <f t="shared" si="28"/>
        <v>284</v>
      </c>
      <c r="C305" s="38">
        <f t="shared" si="29"/>
        <v>53912</v>
      </c>
      <c r="D305" s="42">
        <f t="shared" si="30"/>
        <v>36054.68424979687</v>
      </c>
      <c r="E305" s="106">
        <f t="shared" si="31"/>
        <v>83.22622947661444</v>
      </c>
      <c r="F305" s="106">
        <f t="shared" si="32"/>
        <v>428.4004240298478</v>
      </c>
      <c r="G305" s="55">
        <f t="shared" si="33"/>
        <v>35626.28382576702</v>
      </c>
      <c r="H305" s="58">
        <f t="shared" si="34"/>
        <v>55928.25342160232</v>
      </c>
    </row>
    <row r="306" spans="2:8" ht="12.75">
      <c r="B306" s="28">
        <f t="shared" si="28"/>
        <v>285</v>
      </c>
      <c r="C306" s="38">
        <f t="shared" si="29"/>
        <v>53943</v>
      </c>
      <c r="D306" s="42">
        <f t="shared" si="30"/>
        <v>35626.28382576702</v>
      </c>
      <c r="E306" s="106">
        <f t="shared" si="31"/>
        <v>82.2373384978122</v>
      </c>
      <c r="F306" s="106">
        <f t="shared" si="32"/>
        <v>429.38931500865</v>
      </c>
      <c r="G306" s="55">
        <f t="shared" si="33"/>
        <v>35196.89451075837</v>
      </c>
      <c r="H306" s="58">
        <f t="shared" si="34"/>
        <v>56010.49076010013</v>
      </c>
    </row>
    <row r="307" spans="2:8" ht="12.75">
      <c r="B307" s="28">
        <f t="shared" si="28"/>
        <v>286</v>
      </c>
      <c r="C307" s="38">
        <f t="shared" si="29"/>
        <v>53973</v>
      </c>
      <c r="D307" s="42">
        <f t="shared" si="30"/>
        <v>35196.89451075837</v>
      </c>
      <c r="E307" s="106">
        <f t="shared" si="31"/>
        <v>81.24616482900058</v>
      </c>
      <c r="F307" s="106">
        <f t="shared" si="32"/>
        <v>430.38048867746164</v>
      </c>
      <c r="G307" s="55">
        <f t="shared" si="33"/>
        <v>34766.51402208091</v>
      </c>
      <c r="H307" s="58">
        <f t="shared" si="34"/>
        <v>56091.73692492913</v>
      </c>
    </row>
    <row r="308" spans="2:8" ht="12.75">
      <c r="B308" s="28">
        <f t="shared" si="28"/>
        <v>287</v>
      </c>
      <c r="C308" s="38">
        <f t="shared" si="29"/>
        <v>54004</v>
      </c>
      <c r="D308" s="42">
        <f t="shared" si="30"/>
        <v>34766.51402208091</v>
      </c>
      <c r="E308" s="106">
        <f t="shared" si="31"/>
        <v>80.2527032009701</v>
      </c>
      <c r="F308" s="106">
        <f t="shared" si="32"/>
        <v>431.37395030549214</v>
      </c>
      <c r="G308" s="55">
        <f t="shared" si="33"/>
        <v>34335.14007177542</v>
      </c>
      <c r="H308" s="58">
        <f t="shared" si="34"/>
        <v>56171.9896281301</v>
      </c>
    </row>
    <row r="309" spans="2:8" ht="12.75">
      <c r="B309" s="28">
        <f t="shared" si="28"/>
        <v>288</v>
      </c>
      <c r="C309" s="38">
        <f t="shared" si="29"/>
        <v>54034</v>
      </c>
      <c r="D309" s="42">
        <f t="shared" si="30"/>
        <v>34335.14007177542</v>
      </c>
      <c r="E309" s="106">
        <f t="shared" si="31"/>
        <v>79.25694833234826</v>
      </c>
      <c r="F309" s="106">
        <f t="shared" si="32"/>
        <v>432.36970517411396</v>
      </c>
      <c r="G309" s="55">
        <f t="shared" si="33"/>
        <v>33902.77036660131</v>
      </c>
      <c r="H309" s="58">
        <f t="shared" si="34"/>
        <v>56251.24657646244</v>
      </c>
    </row>
    <row r="310" spans="2:8" ht="12.75">
      <c r="B310" s="28">
        <f t="shared" si="28"/>
        <v>289</v>
      </c>
      <c r="C310" s="38">
        <f t="shared" si="29"/>
        <v>54065</v>
      </c>
      <c r="D310" s="42">
        <f t="shared" si="30"/>
        <v>33902.77036660131</v>
      </c>
      <c r="E310" s="106">
        <f t="shared" si="31"/>
        <v>78.25889492957135</v>
      </c>
      <c r="F310" s="106">
        <f t="shared" si="32"/>
        <v>433.3677585768909</v>
      </c>
      <c r="G310" s="55">
        <f t="shared" si="33"/>
        <v>33469.40260802442</v>
      </c>
      <c r="H310" s="58">
        <f t="shared" si="34"/>
        <v>56329.50547139201</v>
      </c>
    </row>
    <row r="311" spans="2:8" ht="12.75">
      <c r="B311" s="28">
        <f t="shared" si="28"/>
        <v>290</v>
      </c>
      <c r="C311" s="38">
        <f t="shared" si="29"/>
        <v>54096</v>
      </c>
      <c r="D311" s="42">
        <f t="shared" si="30"/>
        <v>33469.40260802442</v>
      </c>
      <c r="E311" s="106">
        <f t="shared" si="31"/>
        <v>77.25853768685637</v>
      </c>
      <c r="F311" s="106">
        <f t="shared" si="32"/>
        <v>434.36811581960586</v>
      </c>
      <c r="G311" s="55">
        <f t="shared" si="33"/>
        <v>33035.03449220482</v>
      </c>
      <c r="H311" s="58">
        <f t="shared" si="34"/>
        <v>56406.76400907887</v>
      </c>
    </row>
    <row r="312" spans="2:8" ht="12.75">
      <c r="B312" s="28">
        <f t="shared" si="28"/>
        <v>291</v>
      </c>
      <c r="C312" s="38">
        <f t="shared" si="29"/>
        <v>54125</v>
      </c>
      <c r="D312" s="42">
        <f t="shared" si="30"/>
        <v>33035.03449220482</v>
      </c>
      <c r="E312" s="106">
        <f t="shared" si="31"/>
        <v>76.25587128617278</v>
      </c>
      <c r="F312" s="106">
        <f t="shared" si="32"/>
        <v>435.37078222028947</v>
      </c>
      <c r="G312" s="55">
        <f t="shared" si="33"/>
        <v>32599.66370998453</v>
      </c>
      <c r="H312" s="58">
        <f t="shared" si="34"/>
        <v>56483.01988036504</v>
      </c>
    </row>
    <row r="313" spans="2:8" ht="12.75">
      <c r="B313" s="28">
        <f t="shared" si="28"/>
        <v>292</v>
      </c>
      <c r="C313" s="38">
        <f t="shared" si="29"/>
        <v>54156</v>
      </c>
      <c r="D313" s="42">
        <f t="shared" si="30"/>
        <v>32599.66370998453</v>
      </c>
      <c r="E313" s="106">
        <f t="shared" si="31"/>
        <v>75.25089039721428</v>
      </c>
      <c r="F313" s="106">
        <f t="shared" si="32"/>
        <v>436.37576310924794</v>
      </c>
      <c r="G313" s="55">
        <f t="shared" si="33"/>
        <v>32163.28794687528</v>
      </c>
      <c r="H313" s="58">
        <f t="shared" si="34"/>
        <v>56558.270770762254</v>
      </c>
    </row>
    <row r="314" spans="2:8" ht="12.75">
      <c r="B314" s="28">
        <f t="shared" si="28"/>
        <v>293</v>
      </c>
      <c r="C314" s="38">
        <f t="shared" si="29"/>
        <v>54186</v>
      </c>
      <c r="D314" s="42">
        <f t="shared" si="30"/>
        <v>32163.28794687528</v>
      </c>
      <c r="E314" s="106">
        <f t="shared" si="31"/>
        <v>74.24358967737044</v>
      </c>
      <c r="F314" s="106">
        <f t="shared" si="32"/>
        <v>437.3830638290918</v>
      </c>
      <c r="G314" s="55">
        <f t="shared" si="33"/>
        <v>31725.904883046187</v>
      </c>
      <c r="H314" s="58">
        <f t="shared" si="34"/>
        <v>56632.51436043962</v>
      </c>
    </row>
    <row r="315" spans="2:8" ht="12.75">
      <c r="B315" s="28">
        <f t="shared" si="28"/>
        <v>294</v>
      </c>
      <c r="C315" s="38">
        <f t="shared" si="29"/>
        <v>54217</v>
      </c>
      <c r="D315" s="42">
        <f t="shared" si="30"/>
        <v>31725.904883046187</v>
      </c>
      <c r="E315" s="106">
        <f t="shared" si="31"/>
        <v>73.23396377169828</v>
      </c>
      <c r="F315" s="106">
        <f t="shared" si="32"/>
        <v>438.39268973476396</v>
      </c>
      <c r="G315" s="55">
        <f t="shared" si="33"/>
        <v>31287.512193311424</v>
      </c>
      <c r="H315" s="58">
        <f t="shared" si="34"/>
        <v>56705.74832421132</v>
      </c>
    </row>
    <row r="316" spans="2:8" ht="12.75">
      <c r="B316" s="28">
        <f t="shared" si="28"/>
        <v>295</v>
      </c>
      <c r="C316" s="38">
        <f t="shared" si="29"/>
        <v>54247</v>
      </c>
      <c r="D316" s="42">
        <f t="shared" si="30"/>
        <v>31287.512193311424</v>
      </c>
      <c r="E316" s="106">
        <f t="shared" si="31"/>
        <v>72.22200731289387</v>
      </c>
      <c r="F316" s="106">
        <f t="shared" si="32"/>
        <v>439.40464619356834</v>
      </c>
      <c r="G316" s="55">
        <f t="shared" si="33"/>
        <v>30848.107547117856</v>
      </c>
      <c r="H316" s="58">
        <f t="shared" si="34"/>
        <v>56777.970331524215</v>
      </c>
    </row>
    <row r="317" spans="2:8" ht="12.75">
      <c r="B317" s="28">
        <f t="shared" si="28"/>
        <v>296</v>
      </c>
      <c r="C317" s="38">
        <f t="shared" si="29"/>
        <v>54278</v>
      </c>
      <c r="D317" s="42">
        <f t="shared" si="30"/>
        <v>30848.107547117856</v>
      </c>
      <c r="E317" s="106">
        <f t="shared" si="31"/>
        <v>71.20771492126372</v>
      </c>
      <c r="F317" s="106">
        <f t="shared" si="32"/>
        <v>440.4189385851985</v>
      </c>
      <c r="G317" s="55">
        <f t="shared" si="33"/>
        <v>30407.68860853266</v>
      </c>
      <c r="H317" s="58">
        <f t="shared" si="34"/>
        <v>56849.17804644548</v>
      </c>
    </row>
    <row r="318" spans="2:8" ht="12.75">
      <c r="B318" s="28">
        <f t="shared" si="28"/>
        <v>297</v>
      </c>
      <c r="C318" s="38">
        <f t="shared" si="29"/>
        <v>54309</v>
      </c>
      <c r="D318" s="42">
        <f t="shared" si="30"/>
        <v>30407.68860853266</v>
      </c>
      <c r="E318" s="106">
        <f t="shared" si="31"/>
        <v>70.19108120469622</v>
      </c>
      <c r="F318" s="106">
        <f t="shared" si="32"/>
        <v>441.435572301766</v>
      </c>
      <c r="G318" s="55">
        <f t="shared" si="33"/>
        <v>29966.253036230893</v>
      </c>
      <c r="H318" s="58">
        <f t="shared" si="34"/>
        <v>56919.36912765018</v>
      </c>
    </row>
    <row r="319" spans="2:8" ht="12.75">
      <c r="B319" s="28">
        <f t="shared" si="28"/>
        <v>298</v>
      </c>
      <c r="C319" s="38">
        <f t="shared" si="29"/>
        <v>54339</v>
      </c>
      <c r="D319" s="42">
        <f t="shared" si="30"/>
        <v>29966.253036230893</v>
      </c>
      <c r="E319" s="106">
        <f t="shared" si="31"/>
        <v>69.17210075863298</v>
      </c>
      <c r="F319" s="106">
        <f t="shared" si="32"/>
        <v>442.4545527478292</v>
      </c>
      <c r="G319" s="55">
        <f t="shared" si="33"/>
        <v>29523.798483483064</v>
      </c>
      <c r="H319" s="58">
        <f t="shared" si="34"/>
        <v>56988.54122840881</v>
      </c>
    </row>
    <row r="320" spans="2:8" ht="12.75">
      <c r="B320" s="28">
        <f t="shared" si="28"/>
        <v>299</v>
      </c>
      <c r="C320" s="38">
        <f t="shared" si="29"/>
        <v>54370</v>
      </c>
      <c r="D320" s="42">
        <f t="shared" si="30"/>
        <v>29523.798483483064</v>
      </c>
      <c r="E320" s="106">
        <f t="shared" si="31"/>
        <v>68.15076816604007</v>
      </c>
      <c r="F320" s="106">
        <f t="shared" si="32"/>
        <v>443.47588534042217</v>
      </c>
      <c r="G320" s="55">
        <f t="shared" si="33"/>
        <v>29080.32259814264</v>
      </c>
      <c r="H320" s="58">
        <f t="shared" si="34"/>
        <v>57056.691996574846</v>
      </c>
    </row>
    <row r="321" spans="2:8" ht="12.75">
      <c r="B321" s="28">
        <f t="shared" si="28"/>
        <v>300</v>
      </c>
      <c r="C321" s="38">
        <f t="shared" si="29"/>
        <v>54400</v>
      </c>
      <c r="D321" s="42">
        <f t="shared" si="30"/>
        <v>29080.32259814264</v>
      </c>
      <c r="E321" s="106">
        <f t="shared" si="31"/>
        <v>67.12707799737926</v>
      </c>
      <c r="F321" s="106">
        <f t="shared" si="32"/>
        <v>444.49957550908294</v>
      </c>
      <c r="G321" s="55">
        <f t="shared" si="33"/>
        <v>28635.823022633558</v>
      </c>
      <c r="H321" s="58">
        <f t="shared" si="34"/>
        <v>57123.819074572224</v>
      </c>
    </row>
    <row r="322" spans="2:8" ht="12.75">
      <c r="B322" s="28">
        <f t="shared" si="28"/>
        <v>301</v>
      </c>
      <c r="C322" s="38">
        <f t="shared" si="29"/>
        <v>54431</v>
      </c>
      <c r="D322" s="42">
        <f t="shared" si="30"/>
        <v>28635.823022633558</v>
      </c>
      <c r="E322" s="106">
        <f t="shared" si="31"/>
        <v>66.10102481057913</v>
      </c>
      <c r="F322" s="106">
        <f t="shared" si="32"/>
        <v>445.5256286958831</v>
      </c>
      <c r="G322" s="55">
        <f t="shared" si="33"/>
        <v>28190.297393937675</v>
      </c>
      <c r="H322" s="58">
        <f t="shared" si="34"/>
        <v>57189.920099382805</v>
      </c>
    </row>
    <row r="323" spans="2:8" ht="12.75">
      <c r="B323" s="28">
        <f t="shared" si="28"/>
        <v>302</v>
      </c>
      <c r="C323" s="38">
        <f t="shared" si="29"/>
        <v>54462</v>
      </c>
      <c r="D323" s="42">
        <f t="shared" si="30"/>
        <v>28190.297393937675</v>
      </c>
      <c r="E323" s="106">
        <f t="shared" si="31"/>
        <v>65.07260315100613</v>
      </c>
      <c r="F323" s="106">
        <f t="shared" si="32"/>
        <v>446.55405035545607</v>
      </c>
      <c r="G323" s="55">
        <f t="shared" si="33"/>
        <v>27743.74334358222</v>
      </c>
      <c r="H323" s="58">
        <f t="shared" si="34"/>
        <v>57254.99270253381</v>
      </c>
    </row>
    <row r="324" spans="2:8" ht="12.75">
      <c r="B324" s="28">
        <f t="shared" si="28"/>
        <v>303</v>
      </c>
      <c r="C324" s="38">
        <f t="shared" si="29"/>
        <v>54490</v>
      </c>
      <c r="D324" s="42">
        <f t="shared" si="30"/>
        <v>27743.74334358222</v>
      </c>
      <c r="E324" s="106">
        <f t="shared" si="31"/>
        <v>64.04180755143562</v>
      </c>
      <c r="F324" s="106">
        <f t="shared" si="32"/>
        <v>447.5848459550266</v>
      </c>
      <c r="G324" s="55">
        <f t="shared" si="33"/>
        <v>27296.158497627195</v>
      </c>
      <c r="H324" s="58">
        <f t="shared" si="34"/>
        <v>57319.03451008525</v>
      </c>
    </row>
    <row r="325" spans="2:8" ht="12.75">
      <c r="B325" s="28">
        <f t="shared" si="28"/>
        <v>304</v>
      </c>
      <c r="C325" s="38">
        <f t="shared" si="29"/>
        <v>54521</v>
      </c>
      <c r="D325" s="42">
        <f t="shared" si="30"/>
        <v>27296.158497627195</v>
      </c>
      <c r="E325" s="106">
        <f t="shared" si="31"/>
        <v>63.00863253202277</v>
      </c>
      <c r="F325" s="106">
        <f t="shared" si="32"/>
        <v>448.61802097443945</v>
      </c>
      <c r="G325" s="55">
        <f t="shared" si="33"/>
        <v>26847.540476652757</v>
      </c>
      <c r="H325" s="58">
        <f t="shared" si="34"/>
        <v>57382.04314261727</v>
      </c>
    </row>
    <row r="326" spans="2:8" ht="12.75">
      <c r="B326" s="28">
        <f t="shared" si="28"/>
        <v>305</v>
      </c>
      <c r="C326" s="38">
        <f t="shared" si="29"/>
        <v>54551</v>
      </c>
      <c r="D326" s="42">
        <f t="shared" si="30"/>
        <v>26847.540476652757</v>
      </c>
      <c r="E326" s="106">
        <f t="shared" si="31"/>
        <v>61.97307260027345</v>
      </c>
      <c r="F326" s="106">
        <f t="shared" si="32"/>
        <v>449.6535809061888</v>
      </c>
      <c r="G326" s="55">
        <f t="shared" si="33"/>
        <v>26397.886895746567</v>
      </c>
      <c r="H326" s="58">
        <f t="shared" si="34"/>
        <v>57444.01621521755</v>
      </c>
    </row>
    <row r="327" spans="2:8" ht="12.75">
      <c r="B327" s="28">
        <f t="shared" si="28"/>
        <v>306</v>
      </c>
      <c r="C327" s="38">
        <f t="shared" si="29"/>
        <v>54582</v>
      </c>
      <c r="D327" s="42">
        <f t="shared" si="30"/>
        <v>26397.886895746567</v>
      </c>
      <c r="E327" s="106">
        <f t="shared" si="31"/>
        <v>60.93512225101499</v>
      </c>
      <c r="F327" s="106">
        <f t="shared" si="32"/>
        <v>450.6915312554472</v>
      </c>
      <c r="G327" s="55">
        <f t="shared" si="33"/>
        <v>25947.19536449112</v>
      </c>
      <c r="H327" s="58">
        <f t="shared" si="34"/>
        <v>57504.95133746856</v>
      </c>
    </row>
    <row r="328" spans="2:8" ht="12.75">
      <c r="B328" s="28">
        <f t="shared" si="28"/>
        <v>307</v>
      </c>
      <c r="C328" s="38">
        <f t="shared" si="29"/>
        <v>54612</v>
      </c>
      <c r="D328" s="42">
        <f t="shared" si="30"/>
        <v>25947.19536449112</v>
      </c>
      <c r="E328" s="106">
        <f t="shared" si="31"/>
        <v>59.894775966367</v>
      </c>
      <c r="F328" s="106">
        <f t="shared" si="32"/>
        <v>451.73187754009524</v>
      </c>
      <c r="G328" s="55">
        <f t="shared" si="33"/>
        <v>25495.463486951023</v>
      </c>
      <c r="H328" s="58">
        <f t="shared" si="34"/>
        <v>57564.84611343493</v>
      </c>
    </row>
    <row r="329" spans="2:8" ht="12.75">
      <c r="B329" s="28">
        <f t="shared" si="28"/>
        <v>308</v>
      </c>
      <c r="C329" s="38">
        <f t="shared" si="29"/>
        <v>54643</v>
      </c>
      <c r="D329" s="42">
        <f t="shared" si="30"/>
        <v>25495.463486951023</v>
      </c>
      <c r="E329" s="106">
        <f t="shared" si="31"/>
        <v>58.85202821571194</v>
      </c>
      <c r="F329" s="106">
        <f t="shared" si="32"/>
        <v>452.7746252907503</v>
      </c>
      <c r="G329" s="55">
        <f t="shared" si="33"/>
        <v>25042.688861660274</v>
      </c>
      <c r="H329" s="58">
        <f t="shared" si="34"/>
        <v>57623.69814165064</v>
      </c>
    </row>
    <row r="330" spans="2:8" ht="12.75">
      <c r="B330" s="28">
        <f t="shared" si="28"/>
        <v>309</v>
      </c>
      <c r="C330" s="38">
        <f t="shared" si="29"/>
        <v>54674</v>
      </c>
      <c r="D330" s="42">
        <f t="shared" si="30"/>
        <v>25042.688861660274</v>
      </c>
      <c r="E330" s="106">
        <f t="shared" si="31"/>
        <v>57.806873455665794</v>
      </c>
      <c r="F330" s="106">
        <f t="shared" si="32"/>
        <v>453.81978005079645</v>
      </c>
      <c r="G330" s="55">
        <f t="shared" si="33"/>
        <v>24588.86908160948</v>
      </c>
      <c r="H330" s="58">
        <f t="shared" si="34"/>
        <v>57681.505015106304</v>
      </c>
    </row>
    <row r="331" spans="2:8" ht="12.75">
      <c r="B331" s="28">
        <f t="shared" si="28"/>
        <v>310</v>
      </c>
      <c r="C331" s="38">
        <f t="shared" si="29"/>
        <v>54704</v>
      </c>
      <c r="D331" s="42">
        <f t="shared" si="30"/>
        <v>24588.86908160948</v>
      </c>
      <c r="E331" s="106">
        <f t="shared" si="31"/>
        <v>56.75930613004854</v>
      </c>
      <c r="F331" s="106">
        <f t="shared" si="32"/>
        <v>454.8673473764137</v>
      </c>
      <c r="G331" s="55">
        <f t="shared" si="33"/>
        <v>24134.001734233065</v>
      </c>
      <c r="H331" s="58">
        <f t="shared" si="34"/>
        <v>57738.264321236355</v>
      </c>
    </row>
    <row r="332" spans="2:8" ht="12.75">
      <c r="B332" s="28">
        <f t="shared" si="28"/>
        <v>311</v>
      </c>
      <c r="C332" s="38">
        <f t="shared" si="29"/>
        <v>54735</v>
      </c>
      <c r="D332" s="42">
        <f t="shared" si="30"/>
        <v>24134.001734233065</v>
      </c>
      <c r="E332" s="106">
        <f t="shared" si="31"/>
        <v>55.709320669854655</v>
      </c>
      <c r="F332" s="106">
        <f t="shared" si="32"/>
        <v>455.91733283660756</v>
      </c>
      <c r="G332" s="55">
        <f t="shared" si="33"/>
        <v>23678.084401396456</v>
      </c>
      <c r="H332" s="58">
        <f t="shared" si="34"/>
        <v>57793.97364190621</v>
      </c>
    </row>
    <row r="333" spans="2:8" ht="12.75">
      <c r="B333" s="28">
        <f t="shared" si="28"/>
        <v>312</v>
      </c>
      <c r="C333" s="38">
        <f t="shared" si="29"/>
        <v>54765</v>
      </c>
      <c r="D333" s="42">
        <f t="shared" si="30"/>
        <v>23678.084401396456</v>
      </c>
      <c r="E333" s="106">
        <f t="shared" si="31"/>
        <v>54.65691149322348</v>
      </c>
      <c r="F333" s="106">
        <f t="shared" si="32"/>
        <v>456.9697420132387</v>
      </c>
      <c r="G333" s="55">
        <f t="shared" si="33"/>
        <v>23221.114659383216</v>
      </c>
      <c r="H333" s="58">
        <f t="shared" si="34"/>
        <v>57848.63055339943</v>
      </c>
    </row>
    <row r="334" spans="2:8" ht="12.75">
      <c r="B334" s="28">
        <f t="shared" si="28"/>
        <v>313</v>
      </c>
      <c r="C334" s="38">
        <f t="shared" si="29"/>
        <v>54796</v>
      </c>
      <c r="D334" s="42">
        <f t="shared" si="30"/>
        <v>23221.114659383216</v>
      </c>
      <c r="E334" s="106">
        <f t="shared" si="31"/>
        <v>53.602073005409586</v>
      </c>
      <c r="F334" s="106">
        <f t="shared" si="32"/>
        <v>458.02458050105264</v>
      </c>
      <c r="G334" s="55">
        <f t="shared" si="33"/>
        <v>22763.090078882164</v>
      </c>
      <c r="H334" s="58">
        <f t="shared" si="34"/>
        <v>57902.23262640484</v>
      </c>
    </row>
    <row r="335" spans="2:8" ht="12.75">
      <c r="B335" s="28">
        <f t="shared" si="28"/>
        <v>314</v>
      </c>
      <c r="C335" s="38">
        <f t="shared" si="29"/>
        <v>54827</v>
      </c>
      <c r="D335" s="42">
        <f t="shared" si="30"/>
        <v>22763.090078882164</v>
      </c>
      <c r="E335" s="106">
        <f t="shared" si="31"/>
        <v>52.544799598752995</v>
      </c>
      <c r="F335" s="106">
        <f t="shared" si="32"/>
        <v>459.0818539077092</v>
      </c>
      <c r="G335" s="55">
        <f t="shared" si="33"/>
        <v>22304.008224974456</v>
      </c>
      <c r="H335" s="58">
        <f t="shared" si="34"/>
        <v>57954.777426003595</v>
      </c>
    </row>
    <row r="336" spans="2:8" ht="12.75">
      <c r="B336" s="28">
        <f t="shared" si="28"/>
        <v>315</v>
      </c>
      <c r="C336" s="38">
        <f t="shared" si="29"/>
        <v>54855</v>
      </c>
      <c r="D336" s="42">
        <f t="shared" si="30"/>
        <v>22304.008224974456</v>
      </c>
      <c r="E336" s="106">
        <f t="shared" si="31"/>
        <v>51.48508565264937</v>
      </c>
      <c r="F336" s="106">
        <f t="shared" si="32"/>
        <v>460.14156785381283</v>
      </c>
      <c r="G336" s="55">
        <f t="shared" si="33"/>
        <v>21843.86665712064</v>
      </c>
      <c r="H336" s="58">
        <f t="shared" si="34"/>
        <v>58006.26251165624</v>
      </c>
    </row>
    <row r="337" spans="2:8" ht="12.75">
      <c r="B337" s="28">
        <f t="shared" si="28"/>
        <v>316</v>
      </c>
      <c r="C337" s="38">
        <f t="shared" si="29"/>
        <v>54886</v>
      </c>
      <c r="D337" s="42">
        <f t="shared" si="30"/>
        <v>21843.86665712064</v>
      </c>
      <c r="E337" s="106">
        <f t="shared" si="31"/>
        <v>50.42292553352014</v>
      </c>
      <c r="F337" s="106">
        <f t="shared" si="32"/>
        <v>461.2037279729421</v>
      </c>
      <c r="G337" s="55">
        <f t="shared" si="33"/>
        <v>21382.6629291477</v>
      </c>
      <c r="H337" s="58">
        <f t="shared" si="34"/>
        <v>58056.685437189764</v>
      </c>
    </row>
    <row r="338" spans="2:8" ht="12.75">
      <c r="B338" s="28">
        <f t="shared" si="28"/>
        <v>317</v>
      </c>
      <c r="C338" s="38">
        <f t="shared" si="29"/>
        <v>54916</v>
      </c>
      <c r="D338" s="42">
        <f t="shared" si="30"/>
        <v>21382.6629291477</v>
      </c>
      <c r="E338" s="106">
        <f t="shared" si="31"/>
        <v>49.35831359478261</v>
      </c>
      <c r="F338" s="106">
        <f t="shared" si="32"/>
        <v>462.2683399116796</v>
      </c>
      <c r="G338" s="55">
        <f t="shared" si="33"/>
        <v>20920.39458923602</v>
      </c>
      <c r="H338" s="58">
        <f t="shared" si="34"/>
        <v>58106.04375078455</v>
      </c>
    </row>
    <row r="339" spans="2:8" ht="12.75">
      <c r="B339" s="28">
        <f t="shared" si="28"/>
        <v>318</v>
      </c>
      <c r="C339" s="38">
        <f t="shared" si="29"/>
        <v>54947</v>
      </c>
      <c r="D339" s="42">
        <f t="shared" si="30"/>
        <v>20920.39458923602</v>
      </c>
      <c r="E339" s="106">
        <f t="shared" si="31"/>
        <v>48.29124417681981</v>
      </c>
      <c r="F339" s="106">
        <f t="shared" si="32"/>
        <v>463.3354093296424</v>
      </c>
      <c r="G339" s="55">
        <f t="shared" si="33"/>
        <v>20457.059179906377</v>
      </c>
      <c r="H339" s="58">
        <f t="shared" si="34"/>
        <v>58154.33499496137</v>
      </c>
    </row>
    <row r="340" spans="2:8" ht="12.75">
      <c r="B340" s="28">
        <f t="shared" si="28"/>
        <v>319</v>
      </c>
      <c r="C340" s="38">
        <f t="shared" si="29"/>
        <v>54977</v>
      </c>
      <c r="D340" s="42">
        <f t="shared" si="30"/>
        <v>20457.059179906377</v>
      </c>
      <c r="E340" s="106">
        <f t="shared" si="31"/>
        <v>47.22171160695055</v>
      </c>
      <c r="F340" s="106">
        <f t="shared" si="32"/>
        <v>464.40494189951164</v>
      </c>
      <c r="G340" s="55">
        <f t="shared" si="33"/>
        <v>19992.654238006864</v>
      </c>
      <c r="H340" s="58">
        <f t="shared" si="34"/>
        <v>58201.55670656832</v>
      </c>
    </row>
    <row r="341" spans="2:8" ht="12.75">
      <c r="B341" s="28">
        <f t="shared" si="28"/>
        <v>320</v>
      </c>
      <c r="C341" s="38">
        <f t="shared" si="29"/>
        <v>55008</v>
      </c>
      <c r="D341" s="42">
        <f t="shared" si="30"/>
        <v>19992.654238006864</v>
      </c>
      <c r="E341" s="106">
        <f t="shared" si="31"/>
        <v>46.14971019939917</v>
      </c>
      <c r="F341" s="106">
        <f t="shared" si="32"/>
        <v>465.47694330706304</v>
      </c>
      <c r="G341" s="55">
        <f t="shared" si="33"/>
        <v>19527.177294699803</v>
      </c>
      <c r="H341" s="58">
        <f t="shared" si="34"/>
        <v>58247.70641676772</v>
      </c>
    </row>
    <row r="342" spans="2:8" ht="12.75">
      <c r="B342" s="28">
        <f t="shared" si="28"/>
        <v>321</v>
      </c>
      <c r="C342" s="38">
        <f t="shared" si="29"/>
        <v>55039</v>
      </c>
      <c r="D342" s="42">
        <f t="shared" si="30"/>
        <v>19527.177294699803</v>
      </c>
      <c r="E342" s="106">
        <f t="shared" si="31"/>
        <v>45.07523425526538</v>
      </c>
      <c r="F342" s="106">
        <f t="shared" si="32"/>
        <v>466.5514192511968</v>
      </c>
      <c r="G342" s="55">
        <f t="shared" si="33"/>
        <v>19060.625875448604</v>
      </c>
      <c r="H342" s="58">
        <f t="shared" si="34"/>
        <v>58292.78165102299</v>
      </c>
    </row>
    <row r="343" spans="2:8" ht="12.75">
      <c r="B343" s="28">
        <f t="shared" si="28"/>
        <v>322</v>
      </c>
      <c r="C343" s="38">
        <f t="shared" si="29"/>
        <v>55069</v>
      </c>
      <c r="D343" s="42">
        <f t="shared" si="30"/>
        <v>19060.625875448604</v>
      </c>
      <c r="E343" s="106">
        <f t="shared" si="31"/>
        <v>43.99827806249386</v>
      </c>
      <c r="F343" s="106">
        <f t="shared" si="32"/>
        <v>467.62837544396837</v>
      </c>
      <c r="G343" s="55">
        <f t="shared" si="33"/>
        <v>18592.997500004636</v>
      </c>
      <c r="H343" s="58">
        <f t="shared" si="34"/>
        <v>58336.77992908548</v>
      </c>
    </row>
    <row r="344" spans="2:8" ht="12.75">
      <c r="B344" s="28">
        <f t="shared" si="28"/>
        <v>323</v>
      </c>
      <c r="C344" s="38">
        <f t="shared" si="29"/>
        <v>55100</v>
      </c>
      <c r="D344" s="42">
        <f t="shared" si="30"/>
        <v>18592.997500004636</v>
      </c>
      <c r="E344" s="106">
        <f t="shared" si="31"/>
        <v>42.91883589584403</v>
      </c>
      <c r="F344" s="106">
        <f t="shared" si="32"/>
        <v>468.7078176106182</v>
      </c>
      <c r="G344" s="55">
        <f t="shared" si="33"/>
        <v>18124.289682394017</v>
      </c>
      <c r="H344" s="58">
        <f t="shared" si="34"/>
        <v>58379.69876498132</v>
      </c>
    </row>
    <row r="345" spans="2:8" ht="12.75">
      <c r="B345" s="28">
        <f aca="true" t="shared" si="35" ref="B345:B408">pagam.Num</f>
        <v>324</v>
      </c>
      <c r="C345" s="38">
        <f aca="true" t="shared" si="36" ref="C345:C408">Mostra.Data</f>
        <v>55130</v>
      </c>
      <c r="D345" s="42">
        <f aca="true" t="shared" si="37" ref="D345:D408">Bil.Iniz</f>
        <v>18124.289682394017</v>
      </c>
      <c r="E345" s="106">
        <f aca="true" t="shared" si="38" ref="E345:E408">Interesse</f>
        <v>41.83690201685952</v>
      </c>
      <c r="F345" s="106">
        <f aca="true" t="shared" si="39" ref="F345:F408">Capitale</f>
        <v>469.7897514896027</v>
      </c>
      <c r="G345" s="55">
        <f aca="true" t="shared" si="40" ref="G345:G408">Bilancio.finale</f>
        <v>17654.499930904414</v>
      </c>
      <c r="H345" s="58">
        <f aca="true" t="shared" si="41" ref="H345:H408">Interesse.Comp</f>
        <v>58421.535666998185</v>
      </c>
    </row>
    <row r="346" spans="2:8" ht="12.75">
      <c r="B346" s="28">
        <f t="shared" si="35"/>
        <v>325</v>
      </c>
      <c r="C346" s="38">
        <f t="shared" si="36"/>
        <v>55161</v>
      </c>
      <c r="D346" s="42">
        <f t="shared" si="37"/>
        <v>17654.499930904414</v>
      </c>
      <c r="E346" s="106">
        <f t="shared" si="38"/>
        <v>40.752470673837685</v>
      </c>
      <c r="F346" s="106">
        <f t="shared" si="39"/>
        <v>470.8741828326245</v>
      </c>
      <c r="G346" s="55">
        <f t="shared" si="40"/>
        <v>17183.62574807179</v>
      </c>
      <c r="H346" s="58">
        <f t="shared" si="41"/>
        <v>58462.288137672025</v>
      </c>
    </row>
    <row r="347" spans="2:8" ht="12.75">
      <c r="B347" s="28">
        <f t="shared" si="35"/>
        <v>326</v>
      </c>
      <c r="C347" s="38">
        <f t="shared" si="36"/>
        <v>55192</v>
      </c>
      <c r="D347" s="42">
        <f t="shared" si="37"/>
        <v>17183.62574807179</v>
      </c>
      <c r="E347" s="106">
        <f t="shared" si="38"/>
        <v>39.66553610179905</v>
      </c>
      <c r="F347" s="106">
        <f t="shared" si="39"/>
        <v>471.9611174046632</v>
      </c>
      <c r="G347" s="55">
        <f t="shared" si="40"/>
        <v>16711.66463066713</v>
      </c>
      <c r="H347" s="58">
        <f t="shared" si="41"/>
        <v>58501.95367377382</v>
      </c>
    </row>
    <row r="348" spans="2:8" ht="12.75">
      <c r="B348" s="28">
        <f t="shared" si="35"/>
        <v>327</v>
      </c>
      <c r="C348" s="38">
        <f t="shared" si="36"/>
        <v>55220</v>
      </c>
      <c r="D348" s="42">
        <f t="shared" si="37"/>
        <v>16711.66463066713</v>
      </c>
      <c r="E348" s="106">
        <f t="shared" si="38"/>
        <v>38.57609252245662</v>
      </c>
      <c r="F348" s="106">
        <f t="shared" si="39"/>
        <v>473.0505609840056</v>
      </c>
      <c r="G348" s="55">
        <f t="shared" si="40"/>
        <v>16238.614069683123</v>
      </c>
      <c r="H348" s="58">
        <f t="shared" si="41"/>
        <v>58540.52976629628</v>
      </c>
    </row>
    <row r="349" spans="2:8" ht="12.75">
      <c r="B349" s="28">
        <f t="shared" si="35"/>
        <v>328</v>
      </c>
      <c r="C349" s="38">
        <f t="shared" si="36"/>
        <v>55251</v>
      </c>
      <c r="D349" s="42">
        <f t="shared" si="37"/>
        <v>16238.614069683123</v>
      </c>
      <c r="E349" s="106">
        <f t="shared" si="38"/>
        <v>37.484134144185205</v>
      </c>
      <c r="F349" s="106">
        <f t="shared" si="39"/>
        <v>474.142519362277</v>
      </c>
      <c r="G349" s="55">
        <f t="shared" si="40"/>
        <v>15764.471550320846</v>
      </c>
      <c r="H349" s="58">
        <f t="shared" si="41"/>
        <v>58578.01390044046</v>
      </c>
    </row>
    <row r="350" spans="2:8" ht="12.75">
      <c r="B350" s="28">
        <f t="shared" si="35"/>
        <v>329</v>
      </c>
      <c r="C350" s="38">
        <f t="shared" si="36"/>
        <v>55281</v>
      </c>
      <c r="D350" s="42">
        <f t="shared" si="37"/>
        <v>15764.471550320846</v>
      </c>
      <c r="E350" s="106">
        <f t="shared" si="38"/>
        <v>36.38965516199062</v>
      </c>
      <c r="F350" s="106">
        <f t="shared" si="39"/>
        <v>475.2369983444716</v>
      </c>
      <c r="G350" s="55">
        <f t="shared" si="40"/>
        <v>15289.234551976375</v>
      </c>
      <c r="H350" s="58">
        <f t="shared" si="41"/>
        <v>58614.403555602454</v>
      </c>
    </row>
    <row r="351" spans="2:8" ht="12.75">
      <c r="B351" s="28">
        <f t="shared" si="35"/>
        <v>330</v>
      </c>
      <c r="C351" s="38">
        <f t="shared" si="36"/>
        <v>55312</v>
      </c>
      <c r="D351" s="42">
        <f t="shared" si="37"/>
        <v>15289.234551976375</v>
      </c>
      <c r="E351" s="106">
        <f t="shared" si="38"/>
        <v>35.2926497574788</v>
      </c>
      <c r="F351" s="106">
        <f t="shared" si="39"/>
        <v>476.33400374898343</v>
      </c>
      <c r="G351" s="55">
        <f t="shared" si="40"/>
        <v>14812.900548227391</v>
      </c>
      <c r="H351" s="58">
        <f t="shared" si="41"/>
        <v>58649.696205359935</v>
      </c>
    </row>
    <row r="352" spans="2:8" ht="12.75">
      <c r="B352" s="28">
        <f t="shared" si="35"/>
        <v>331</v>
      </c>
      <c r="C352" s="38">
        <f t="shared" si="36"/>
        <v>55342</v>
      </c>
      <c r="D352" s="42">
        <f t="shared" si="37"/>
        <v>14812.900548227391</v>
      </c>
      <c r="E352" s="106">
        <f t="shared" si="38"/>
        <v>34.19311209882489</v>
      </c>
      <c r="F352" s="106">
        <f t="shared" si="39"/>
        <v>477.43354140763734</v>
      </c>
      <c r="G352" s="55">
        <f t="shared" si="40"/>
        <v>14335.467006819754</v>
      </c>
      <c r="H352" s="58">
        <f t="shared" si="41"/>
        <v>58683.88931745876</v>
      </c>
    </row>
    <row r="353" spans="2:8" ht="12.75">
      <c r="B353" s="28">
        <f t="shared" si="35"/>
        <v>332</v>
      </c>
      <c r="C353" s="38">
        <f t="shared" si="36"/>
        <v>55373</v>
      </c>
      <c r="D353" s="42">
        <f t="shared" si="37"/>
        <v>14335.467006819754</v>
      </c>
      <c r="E353" s="106">
        <f t="shared" si="38"/>
        <v>33.091036340742264</v>
      </c>
      <c r="F353" s="106">
        <f t="shared" si="39"/>
        <v>478.53561716571994</v>
      </c>
      <c r="G353" s="55">
        <f t="shared" si="40"/>
        <v>13856.931389654033</v>
      </c>
      <c r="H353" s="58">
        <f t="shared" si="41"/>
        <v>58716.9803537995</v>
      </c>
    </row>
    <row r="354" spans="2:8" ht="12.75">
      <c r="B354" s="28">
        <f t="shared" si="35"/>
        <v>333</v>
      </c>
      <c r="C354" s="38">
        <f t="shared" si="36"/>
        <v>55404</v>
      </c>
      <c r="D354" s="42">
        <f t="shared" si="37"/>
        <v>13856.931389654033</v>
      </c>
      <c r="E354" s="106">
        <f t="shared" si="38"/>
        <v>31.986416624451394</v>
      </c>
      <c r="F354" s="106">
        <f t="shared" si="39"/>
        <v>479.6402368820108</v>
      </c>
      <c r="G354" s="55">
        <f t="shared" si="40"/>
        <v>13377.291152772023</v>
      </c>
      <c r="H354" s="58">
        <f t="shared" si="41"/>
        <v>58748.966770423955</v>
      </c>
    </row>
    <row r="355" spans="2:8" ht="12.75">
      <c r="B355" s="28">
        <f t="shared" si="35"/>
        <v>334</v>
      </c>
      <c r="C355" s="38">
        <f t="shared" si="36"/>
        <v>55434</v>
      </c>
      <c r="D355" s="42">
        <f t="shared" si="37"/>
        <v>13377.291152772023</v>
      </c>
      <c r="E355" s="106">
        <f t="shared" si="38"/>
        <v>30.87924707764875</v>
      </c>
      <c r="F355" s="106">
        <f t="shared" si="39"/>
        <v>480.74740642881346</v>
      </c>
      <c r="G355" s="55">
        <f t="shared" si="40"/>
        <v>12896.54374634321</v>
      </c>
      <c r="H355" s="58">
        <f t="shared" si="41"/>
        <v>58779.8460175016</v>
      </c>
    </row>
    <row r="356" spans="2:8" ht="12.75">
      <c r="B356" s="28">
        <f t="shared" si="35"/>
        <v>335</v>
      </c>
      <c r="C356" s="38">
        <f t="shared" si="36"/>
        <v>55465</v>
      </c>
      <c r="D356" s="42">
        <f t="shared" si="37"/>
        <v>12896.54374634321</v>
      </c>
      <c r="E356" s="106">
        <f t="shared" si="38"/>
        <v>29.769521814475574</v>
      </c>
      <c r="F356" s="106">
        <f t="shared" si="39"/>
        <v>481.85713169198664</v>
      </c>
      <c r="G356" s="55">
        <f t="shared" si="40"/>
        <v>12414.686614651224</v>
      </c>
      <c r="H356" s="58">
        <f t="shared" si="41"/>
        <v>58809.61553931607</v>
      </c>
    </row>
    <row r="357" spans="2:8" ht="12.75">
      <c r="B357" s="28">
        <f t="shared" si="35"/>
        <v>336</v>
      </c>
      <c r="C357" s="38">
        <f t="shared" si="36"/>
        <v>55495</v>
      </c>
      <c r="D357" s="42">
        <f t="shared" si="37"/>
        <v>12414.686614651224</v>
      </c>
      <c r="E357" s="106">
        <f t="shared" si="38"/>
        <v>28.657234935486574</v>
      </c>
      <c r="F357" s="106">
        <f t="shared" si="39"/>
        <v>482.9694185709756</v>
      </c>
      <c r="G357" s="55">
        <f t="shared" si="40"/>
        <v>11931.717196080248</v>
      </c>
      <c r="H357" s="58">
        <f t="shared" si="41"/>
        <v>58838.27277425156</v>
      </c>
    </row>
    <row r="358" spans="2:8" ht="12.75">
      <c r="B358" s="28">
        <f t="shared" si="35"/>
        <v>337</v>
      </c>
      <c r="C358" s="38">
        <f t="shared" si="36"/>
        <v>55526</v>
      </c>
      <c r="D358" s="42">
        <f t="shared" si="37"/>
        <v>11931.717196080248</v>
      </c>
      <c r="E358" s="106">
        <f t="shared" si="38"/>
        <v>27.542380527618572</v>
      </c>
      <c r="F358" s="106">
        <f t="shared" si="39"/>
        <v>484.08427297884367</v>
      </c>
      <c r="G358" s="55">
        <f t="shared" si="40"/>
        <v>11447.632923101404</v>
      </c>
      <c r="H358" s="58">
        <f t="shared" si="41"/>
        <v>58865.81515477918</v>
      </c>
    </row>
    <row r="359" spans="2:8" ht="12.75">
      <c r="B359" s="28">
        <f t="shared" si="35"/>
        <v>338</v>
      </c>
      <c r="C359" s="38">
        <f t="shared" si="36"/>
        <v>55557</v>
      </c>
      <c r="D359" s="42">
        <f t="shared" si="37"/>
        <v>11447.632923101404</v>
      </c>
      <c r="E359" s="106">
        <f t="shared" si="38"/>
        <v>26.424952664159076</v>
      </c>
      <c r="F359" s="106">
        <f t="shared" si="39"/>
        <v>485.2017008423031</v>
      </c>
      <c r="G359" s="55">
        <f t="shared" si="40"/>
        <v>10962.431222259102</v>
      </c>
      <c r="H359" s="58">
        <f t="shared" si="41"/>
        <v>58892.24010744334</v>
      </c>
    </row>
    <row r="360" spans="2:8" ht="12.75">
      <c r="B360" s="28">
        <f t="shared" si="35"/>
        <v>339</v>
      </c>
      <c r="C360" s="38">
        <f t="shared" si="36"/>
        <v>55586</v>
      </c>
      <c r="D360" s="42">
        <f t="shared" si="37"/>
        <v>10962.431222259102</v>
      </c>
      <c r="E360" s="106">
        <f t="shared" si="38"/>
        <v>25.304945404714758</v>
      </c>
      <c r="F360" s="106">
        <f t="shared" si="39"/>
        <v>486.32170810174745</v>
      </c>
      <c r="G360" s="55">
        <f t="shared" si="40"/>
        <v>10476.109514157353</v>
      </c>
      <c r="H360" s="58">
        <f t="shared" si="41"/>
        <v>58917.54505284805</v>
      </c>
    </row>
    <row r="361" spans="2:8" ht="12.75">
      <c r="B361" s="28">
        <f t="shared" si="35"/>
        <v>340</v>
      </c>
      <c r="C361" s="38">
        <f t="shared" si="36"/>
        <v>55617</v>
      </c>
      <c r="D361" s="42">
        <f t="shared" si="37"/>
        <v>10476.109514157353</v>
      </c>
      <c r="E361" s="106">
        <f t="shared" si="38"/>
        <v>24.182352795179888</v>
      </c>
      <c r="F361" s="106">
        <f t="shared" si="39"/>
        <v>487.4443007112823</v>
      </c>
      <c r="G361" s="55">
        <f t="shared" si="40"/>
        <v>9988.665213446071</v>
      </c>
      <c r="H361" s="58">
        <f t="shared" si="41"/>
        <v>58941.72740564323</v>
      </c>
    </row>
    <row r="362" spans="2:8" ht="12.75">
      <c r="B362" s="28">
        <f t="shared" si="35"/>
        <v>341</v>
      </c>
      <c r="C362" s="38">
        <f t="shared" si="36"/>
        <v>55647</v>
      </c>
      <c r="D362" s="42">
        <f t="shared" si="37"/>
        <v>9988.665213446071</v>
      </c>
      <c r="E362" s="106">
        <f t="shared" si="38"/>
        <v>23.05716886770468</v>
      </c>
      <c r="F362" s="106">
        <f t="shared" si="39"/>
        <v>488.56948463875756</v>
      </c>
      <c r="G362" s="55">
        <f t="shared" si="40"/>
        <v>9500.095728807313</v>
      </c>
      <c r="H362" s="58">
        <f t="shared" si="41"/>
        <v>58964.78457451094</v>
      </c>
    </row>
    <row r="363" spans="2:8" ht="12.75">
      <c r="B363" s="28">
        <f t="shared" si="35"/>
        <v>342</v>
      </c>
      <c r="C363" s="38">
        <f t="shared" si="36"/>
        <v>55678</v>
      </c>
      <c r="D363" s="42">
        <f t="shared" si="37"/>
        <v>9500.095728807313</v>
      </c>
      <c r="E363" s="106">
        <f t="shared" si="38"/>
        <v>21.929387640663546</v>
      </c>
      <c r="F363" s="106">
        <f t="shared" si="39"/>
        <v>489.69726586579867</v>
      </c>
      <c r="G363" s="55">
        <f t="shared" si="40"/>
        <v>9010.398462941515</v>
      </c>
      <c r="H363" s="58">
        <f t="shared" si="41"/>
        <v>58986.7139621516</v>
      </c>
    </row>
    <row r="364" spans="2:8" ht="12.75">
      <c r="B364" s="28">
        <f t="shared" si="35"/>
        <v>343</v>
      </c>
      <c r="C364" s="38">
        <f t="shared" si="36"/>
        <v>55708</v>
      </c>
      <c r="D364" s="42">
        <f t="shared" si="37"/>
        <v>9010.398462941515</v>
      </c>
      <c r="E364" s="106">
        <f t="shared" si="38"/>
        <v>20.79900311862333</v>
      </c>
      <c r="F364" s="106">
        <f t="shared" si="39"/>
        <v>490.8276503878389</v>
      </c>
      <c r="G364" s="55">
        <f t="shared" si="40"/>
        <v>8519.570812553677</v>
      </c>
      <c r="H364" s="58">
        <f t="shared" si="41"/>
        <v>59007.51296527022</v>
      </c>
    </row>
    <row r="365" spans="2:8" ht="12.75">
      <c r="B365" s="28">
        <f t="shared" si="35"/>
        <v>344</v>
      </c>
      <c r="C365" s="38">
        <f t="shared" si="36"/>
        <v>55739</v>
      </c>
      <c r="D365" s="42">
        <f t="shared" si="37"/>
        <v>8519.570812553677</v>
      </c>
      <c r="E365" s="106">
        <f t="shared" si="38"/>
        <v>19.666009292311404</v>
      </c>
      <c r="F365" s="106">
        <f t="shared" si="39"/>
        <v>491.9606442141508</v>
      </c>
      <c r="G365" s="55">
        <f t="shared" si="40"/>
        <v>8027.610168339525</v>
      </c>
      <c r="H365" s="58">
        <f t="shared" si="41"/>
        <v>59027.178974562536</v>
      </c>
    </row>
    <row r="366" spans="2:8" ht="12.75">
      <c r="B366" s="28">
        <f t="shared" si="35"/>
        <v>345</v>
      </c>
      <c r="C366" s="38">
        <f t="shared" si="36"/>
        <v>55770</v>
      </c>
      <c r="D366" s="42">
        <f t="shared" si="37"/>
        <v>8027.610168339525</v>
      </c>
      <c r="E366" s="106">
        <f t="shared" si="38"/>
        <v>18.530400138583737</v>
      </c>
      <c r="F366" s="106">
        <f t="shared" si="39"/>
        <v>493.0962533678785</v>
      </c>
      <c r="G366" s="55">
        <f t="shared" si="40"/>
        <v>7534.513914971647</v>
      </c>
      <c r="H366" s="58">
        <f t="shared" si="41"/>
        <v>59045.70937470112</v>
      </c>
    </row>
    <row r="367" spans="2:8" ht="12.75">
      <c r="B367" s="28">
        <f t="shared" si="35"/>
        <v>346</v>
      </c>
      <c r="C367" s="38">
        <f t="shared" si="36"/>
        <v>55800</v>
      </c>
      <c r="D367" s="42">
        <f t="shared" si="37"/>
        <v>7534.513914971647</v>
      </c>
      <c r="E367" s="106">
        <f t="shared" si="38"/>
        <v>17.392169620392885</v>
      </c>
      <c r="F367" s="106">
        <f t="shared" si="39"/>
        <v>494.2344838860693</v>
      </c>
      <c r="G367" s="55">
        <f t="shared" si="40"/>
        <v>7040.279431085578</v>
      </c>
      <c r="H367" s="58">
        <f t="shared" si="41"/>
        <v>59063.10154432151</v>
      </c>
    </row>
    <row r="368" spans="2:8" ht="12.75">
      <c r="B368" s="28">
        <f t="shared" si="35"/>
        <v>347</v>
      </c>
      <c r="C368" s="38">
        <f t="shared" si="36"/>
        <v>55831</v>
      </c>
      <c r="D368" s="42">
        <f t="shared" si="37"/>
        <v>7040.279431085578</v>
      </c>
      <c r="E368" s="106">
        <f t="shared" si="38"/>
        <v>16.251311686755876</v>
      </c>
      <c r="F368" s="106">
        <f t="shared" si="39"/>
        <v>495.37534181970636</v>
      </c>
      <c r="G368" s="55">
        <f t="shared" si="40"/>
        <v>6544.904089265871</v>
      </c>
      <c r="H368" s="58">
        <f t="shared" si="41"/>
        <v>59079.35285600826</v>
      </c>
    </row>
    <row r="369" spans="2:8" ht="12.75">
      <c r="B369" s="28">
        <f t="shared" si="35"/>
        <v>348</v>
      </c>
      <c r="C369" s="38">
        <f t="shared" si="36"/>
        <v>55861</v>
      </c>
      <c r="D369" s="42">
        <f t="shared" si="37"/>
        <v>6544.904089265871</v>
      </c>
      <c r="E369" s="106">
        <f t="shared" si="38"/>
        <v>15.107820272722053</v>
      </c>
      <c r="F369" s="106">
        <f t="shared" si="39"/>
        <v>496.51883323374017</v>
      </c>
      <c r="G369" s="55">
        <f t="shared" si="40"/>
        <v>6048.385256032131</v>
      </c>
      <c r="H369" s="58">
        <f t="shared" si="41"/>
        <v>59094.460676280985</v>
      </c>
    </row>
    <row r="370" spans="2:8" ht="12.75">
      <c r="B370" s="28">
        <f t="shared" si="35"/>
        <v>349</v>
      </c>
      <c r="C370" s="38">
        <f t="shared" si="36"/>
        <v>55892</v>
      </c>
      <c r="D370" s="42">
        <f t="shared" si="37"/>
        <v>6048.385256032131</v>
      </c>
      <c r="E370" s="106">
        <f t="shared" si="38"/>
        <v>13.961689299340835</v>
      </c>
      <c r="F370" s="106">
        <f t="shared" si="39"/>
        <v>497.6649642071214</v>
      </c>
      <c r="G370" s="55">
        <f t="shared" si="40"/>
        <v>5550.72029182501</v>
      </c>
      <c r="H370" s="58">
        <f t="shared" si="41"/>
        <v>59108.42236558033</v>
      </c>
    </row>
    <row r="371" spans="2:8" ht="12.75">
      <c r="B371" s="28">
        <f t="shared" si="35"/>
        <v>350</v>
      </c>
      <c r="C371" s="38">
        <f t="shared" si="36"/>
        <v>55923</v>
      </c>
      <c r="D371" s="42">
        <f t="shared" si="37"/>
        <v>5550.72029182501</v>
      </c>
      <c r="E371" s="106">
        <f t="shared" si="38"/>
        <v>12.812912673629397</v>
      </c>
      <c r="F371" s="106">
        <f t="shared" si="39"/>
        <v>498.8137408328328</v>
      </c>
      <c r="G371" s="55">
        <f t="shared" si="40"/>
        <v>5051.906550992177</v>
      </c>
      <c r="H371" s="58">
        <f t="shared" si="41"/>
        <v>59121.23527825396</v>
      </c>
    </row>
    <row r="372" spans="2:8" ht="12.75">
      <c r="B372" s="28">
        <f t="shared" si="35"/>
        <v>351</v>
      </c>
      <c r="C372" s="38">
        <f t="shared" si="36"/>
        <v>55951</v>
      </c>
      <c r="D372" s="42">
        <f t="shared" si="37"/>
        <v>5051.906550992177</v>
      </c>
      <c r="E372" s="106">
        <f t="shared" si="38"/>
        <v>11.661484288540274</v>
      </c>
      <c r="F372" s="106">
        <f t="shared" si="39"/>
        <v>499.9651692179219</v>
      </c>
      <c r="G372" s="55">
        <f t="shared" si="40"/>
        <v>4551.941381774254</v>
      </c>
      <c r="H372" s="58">
        <f t="shared" si="41"/>
        <v>59132.8967625425</v>
      </c>
    </row>
    <row r="373" spans="2:8" ht="12.75">
      <c r="B373" s="28">
        <f t="shared" si="35"/>
        <v>352</v>
      </c>
      <c r="C373" s="38">
        <f t="shared" si="36"/>
        <v>55982</v>
      </c>
      <c r="D373" s="42">
        <f t="shared" si="37"/>
        <v>4551.941381774254</v>
      </c>
      <c r="E373" s="106">
        <f t="shared" si="38"/>
        <v>10.507398022928903</v>
      </c>
      <c r="F373" s="106">
        <f t="shared" si="39"/>
        <v>501.1192554835333</v>
      </c>
      <c r="G373" s="55">
        <f t="shared" si="40"/>
        <v>4050.822126290721</v>
      </c>
      <c r="H373" s="58">
        <f t="shared" si="41"/>
        <v>59143.40416056543</v>
      </c>
    </row>
    <row r="374" spans="2:8" ht="12.75">
      <c r="B374" s="28">
        <f t="shared" si="35"/>
        <v>353</v>
      </c>
      <c r="C374" s="38">
        <f t="shared" si="36"/>
        <v>56012</v>
      </c>
      <c r="D374" s="42">
        <f t="shared" si="37"/>
        <v>4050.822126290721</v>
      </c>
      <c r="E374" s="106">
        <f t="shared" si="38"/>
        <v>9.35064774152108</v>
      </c>
      <c r="F374" s="106">
        <f t="shared" si="39"/>
        <v>502.27600576494115</v>
      </c>
      <c r="G374" s="55">
        <f t="shared" si="40"/>
        <v>3548.5461205257798</v>
      </c>
      <c r="H374" s="58">
        <f t="shared" si="41"/>
        <v>59152.75480830695</v>
      </c>
    </row>
    <row r="375" spans="2:8" ht="12.75">
      <c r="B375" s="28">
        <f t="shared" si="35"/>
        <v>354</v>
      </c>
      <c r="C375" s="38">
        <f t="shared" si="36"/>
        <v>56043</v>
      </c>
      <c r="D375" s="42">
        <f t="shared" si="37"/>
        <v>3548.5461205257798</v>
      </c>
      <c r="E375" s="106">
        <f t="shared" si="38"/>
        <v>8.191227294880342</v>
      </c>
      <c r="F375" s="106">
        <f t="shared" si="39"/>
        <v>503.4354262115819</v>
      </c>
      <c r="G375" s="55">
        <f t="shared" si="40"/>
        <v>3045.1106943141976</v>
      </c>
      <c r="H375" s="58">
        <f t="shared" si="41"/>
        <v>59160.94603560183</v>
      </c>
    </row>
    <row r="376" spans="2:8" ht="12.75">
      <c r="B376" s="28">
        <f t="shared" si="35"/>
        <v>355</v>
      </c>
      <c r="C376" s="38">
        <f t="shared" si="36"/>
        <v>56073</v>
      </c>
      <c r="D376" s="42">
        <f t="shared" si="37"/>
        <v>3045.1106943141976</v>
      </c>
      <c r="E376" s="106">
        <f t="shared" si="38"/>
        <v>7.029130519375273</v>
      </c>
      <c r="F376" s="106">
        <f t="shared" si="39"/>
        <v>504.59752298708696</v>
      </c>
      <c r="G376" s="55">
        <f t="shared" si="40"/>
        <v>2540.5131713271107</v>
      </c>
      <c r="H376" s="58">
        <f t="shared" si="41"/>
        <v>59167.97516612121</v>
      </c>
    </row>
    <row r="377" spans="2:8" ht="12.75">
      <c r="B377" s="28">
        <f t="shared" si="35"/>
        <v>356</v>
      </c>
      <c r="C377" s="38">
        <f t="shared" si="36"/>
        <v>56104</v>
      </c>
      <c r="D377" s="42">
        <f t="shared" si="37"/>
        <v>2540.5131713271107</v>
      </c>
      <c r="E377" s="106">
        <f t="shared" si="38"/>
        <v>5.864351237146747</v>
      </c>
      <c r="F377" s="106">
        <f t="shared" si="39"/>
        <v>505.76230226931546</v>
      </c>
      <c r="G377" s="55">
        <f t="shared" si="40"/>
        <v>2034.7508690577952</v>
      </c>
      <c r="H377" s="58">
        <f t="shared" si="41"/>
        <v>59173.839517358356</v>
      </c>
    </row>
    <row r="378" spans="2:8" ht="12.75">
      <c r="B378" s="28">
        <f t="shared" si="35"/>
        <v>357</v>
      </c>
      <c r="C378" s="38">
        <f t="shared" si="36"/>
        <v>56135</v>
      </c>
      <c r="D378" s="42">
        <f t="shared" si="37"/>
        <v>2034.7508690577952</v>
      </c>
      <c r="E378" s="106">
        <f t="shared" si="38"/>
        <v>4.696883256075077</v>
      </c>
      <c r="F378" s="106">
        <f t="shared" si="39"/>
        <v>506.92977025038715</v>
      </c>
      <c r="G378" s="55">
        <f t="shared" si="40"/>
        <v>1527.821098807408</v>
      </c>
      <c r="H378" s="58">
        <f t="shared" si="41"/>
        <v>59178.53640061443</v>
      </c>
    </row>
    <row r="379" spans="2:8" ht="12.75">
      <c r="B379" s="28">
        <f t="shared" si="35"/>
        <v>358</v>
      </c>
      <c r="C379" s="38">
        <f t="shared" si="36"/>
        <v>56165</v>
      </c>
      <c r="D379" s="42">
        <f t="shared" si="37"/>
        <v>1527.821098807408</v>
      </c>
      <c r="E379" s="106">
        <f t="shared" si="38"/>
        <v>3.5267203697470997</v>
      </c>
      <c r="F379" s="106">
        <f t="shared" si="39"/>
        <v>508.0999331367151</v>
      </c>
      <c r="G379" s="55">
        <f t="shared" si="40"/>
        <v>1019.7211656706928</v>
      </c>
      <c r="H379" s="58">
        <f t="shared" si="41"/>
        <v>59182.063120984174</v>
      </c>
    </row>
    <row r="380" spans="2:8" ht="12.75">
      <c r="B380" s="28">
        <f t="shared" si="35"/>
        <v>359</v>
      </c>
      <c r="C380" s="38">
        <f t="shared" si="36"/>
        <v>56196</v>
      </c>
      <c r="D380" s="42">
        <f t="shared" si="37"/>
        <v>1019.7211656706928</v>
      </c>
      <c r="E380" s="106">
        <f t="shared" si="38"/>
        <v>2.3538563574231826</v>
      </c>
      <c r="F380" s="106">
        <f t="shared" si="39"/>
        <v>509.27279714903904</v>
      </c>
      <c r="G380" s="55">
        <f t="shared" si="40"/>
        <v>510.4483685216538</v>
      </c>
      <c r="H380" s="58">
        <f t="shared" si="41"/>
        <v>59184.4169773416</v>
      </c>
    </row>
    <row r="381" spans="2:8" ht="12.75">
      <c r="B381" s="28">
        <f t="shared" si="35"/>
        <v>360</v>
      </c>
      <c r="C381" s="38">
        <f t="shared" si="36"/>
        <v>56226</v>
      </c>
      <c r="D381" s="42">
        <f t="shared" si="37"/>
        <v>510.4483685216538</v>
      </c>
      <c r="E381" s="106">
        <f t="shared" si="38"/>
        <v>1.1782849840041507</v>
      </c>
      <c r="F381" s="106">
        <f t="shared" si="39"/>
        <v>510.4483685216538</v>
      </c>
      <c r="G381" s="55">
        <f t="shared" si="40"/>
        <v>0</v>
      </c>
      <c r="H381" s="58">
        <f t="shared" si="41"/>
        <v>59185.5952623256</v>
      </c>
    </row>
    <row r="382" spans="2:8" ht="12.75">
      <c r="B382" s="28">
        <f t="shared" si="35"/>
      </c>
      <c r="C382" s="38">
        <f t="shared" si="36"/>
      </c>
      <c r="D382" s="42">
        <f t="shared" si="37"/>
      </c>
      <c r="E382" s="106">
        <f t="shared" si="38"/>
      </c>
      <c r="F382" s="106">
        <f t="shared" si="39"/>
      </c>
      <c r="G382" s="55">
        <f t="shared" si="40"/>
      </c>
      <c r="H382" s="58">
        <f t="shared" si="41"/>
      </c>
    </row>
    <row r="383" spans="2:8" ht="12.75">
      <c r="B383" s="28">
        <f t="shared" si="35"/>
      </c>
      <c r="C383" s="38">
        <f t="shared" si="36"/>
      </c>
      <c r="D383" s="42">
        <f t="shared" si="37"/>
      </c>
      <c r="E383" s="106">
        <f t="shared" si="38"/>
      </c>
      <c r="F383" s="106">
        <f t="shared" si="39"/>
      </c>
      <c r="G383" s="55">
        <f t="shared" si="40"/>
      </c>
      <c r="H383" s="58">
        <f t="shared" si="41"/>
      </c>
    </row>
    <row r="384" spans="2:8" ht="12.75">
      <c r="B384" s="28">
        <f t="shared" si="35"/>
      </c>
      <c r="C384" s="38">
        <f t="shared" si="36"/>
      </c>
      <c r="D384" s="42">
        <f t="shared" si="37"/>
      </c>
      <c r="E384" s="106">
        <f t="shared" si="38"/>
      </c>
      <c r="F384" s="106">
        <f t="shared" si="39"/>
      </c>
      <c r="G384" s="55">
        <f t="shared" si="40"/>
      </c>
      <c r="H384" s="58">
        <f t="shared" si="41"/>
      </c>
    </row>
    <row r="385" spans="2:8" ht="12.75">
      <c r="B385" s="28">
        <f t="shared" si="35"/>
      </c>
      <c r="C385" s="38">
        <f t="shared" si="36"/>
      </c>
      <c r="D385" s="42">
        <f t="shared" si="37"/>
      </c>
      <c r="E385" s="106">
        <f t="shared" si="38"/>
      </c>
      <c r="F385" s="106">
        <f t="shared" si="39"/>
      </c>
      <c r="G385" s="55">
        <f t="shared" si="40"/>
      </c>
      <c r="H385" s="58">
        <f t="shared" si="41"/>
      </c>
    </row>
    <row r="386" spans="2:8" ht="12.75">
      <c r="B386" s="28">
        <f t="shared" si="35"/>
      </c>
      <c r="C386" s="38">
        <f t="shared" si="36"/>
      </c>
      <c r="D386" s="42">
        <f t="shared" si="37"/>
      </c>
      <c r="E386" s="106">
        <f t="shared" si="38"/>
      </c>
      <c r="F386" s="106">
        <f t="shared" si="39"/>
      </c>
      <c r="G386" s="55">
        <f t="shared" si="40"/>
      </c>
      <c r="H386" s="58">
        <f t="shared" si="41"/>
      </c>
    </row>
    <row r="387" spans="2:8" ht="12.75">
      <c r="B387" s="28">
        <f t="shared" si="35"/>
      </c>
      <c r="C387" s="38">
        <f t="shared" si="36"/>
      </c>
      <c r="D387" s="42">
        <f t="shared" si="37"/>
      </c>
      <c r="E387" s="106">
        <f t="shared" si="38"/>
      </c>
      <c r="F387" s="106">
        <f t="shared" si="39"/>
      </c>
      <c r="G387" s="55">
        <f t="shared" si="40"/>
      </c>
      <c r="H387" s="58">
        <f t="shared" si="41"/>
      </c>
    </row>
    <row r="388" spans="2:8" ht="12.75">
      <c r="B388" s="28">
        <f t="shared" si="35"/>
      </c>
      <c r="C388" s="38">
        <f t="shared" si="36"/>
      </c>
      <c r="D388" s="42">
        <f t="shared" si="37"/>
      </c>
      <c r="E388" s="106">
        <f t="shared" si="38"/>
      </c>
      <c r="F388" s="106">
        <f t="shared" si="39"/>
      </c>
      <c r="G388" s="55">
        <f t="shared" si="40"/>
      </c>
      <c r="H388" s="58">
        <f t="shared" si="41"/>
      </c>
    </row>
    <row r="389" spans="2:8" ht="12.75">
      <c r="B389" s="28">
        <f t="shared" si="35"/>
      </c>
      <c r="C389" s="38">
        <f t="shared" si="36"/>
      </c>
      <c r="D389" s="42">
        <f t="shared" si="37"/>
      </c>
      <c r="E389" s="106">
        <f t="shared" si="38"/>
      </c>
      <c r="F389" s="106">
        <f t="shared" si="39"/>
      </c>
      <c r="G389" s="55">
        <f t="shared" si="40"/>
      </c>
      <c r="H389" s="58">
        <f t="shared" si="41"/>
      </c>
    </row>
    <row r="390" spans="2:8" ht="12.75">
      <c r="B390" s="28">
        <f t="shared" si="35"/>
      </c>
      <c r="C390" s="38">
        <f t="shared" si="36"/>
      </c>
      <c r="D390" s="42">
        <f t="shared" si="37"/>
      </c>
      <c r="E390" s="106">
        <f t="shared" si="38"/>
      </c>
      <c r="F390" s="106">
        <f t="shared" si="39"/>
      </c>
      <c r="G390" s="55">
        <f t="shared" si="40"/>
      </c>
      <c r="H390" s="58">
        <f t="shared" si="41"/>
      </c>
    </row>
    <row r="391" spans="2:8" ht="12.75">
      <c r="B391" s="28">
        <f t="shared" si="35"/>
      </c>
      <c r="C391" s="38">
        <f t="shared" si="36"/>
      </c>
      <c r="D391" s="42">
        <f t="shared" si="37"/>
      </c>
      <c r="E391" s="106">
        <f t="shared" si="38"/>
      </c>
      <c r="F391" s="106">
        <f t="shared" si="39"/>
      </c>
      <c r="G391" s="55">
        <f t="shared" si="40"/>
      </c>
      <c r="H391" s="58">
        <f t="shared" si="41"/>
      </c>
    </row>
    <row r="392" spans="2:8" ht="12.75">
      <c r="B392" s="28">
        <f t="shared" si="35"/>
      </c>
      <c r="C392" s="38">
        <f t="shared" si="36"/>
      </c>
      <c r="D392" s="42">
        <f t="shared" si="37"/>
      </c>
      <c r="E392" s="106">
        <f t="shared" si="38"/>
      </c>
      <c r="F392" s="106">
        <f t="shared" si="39"/>
      </c>
      <c r="G392" s="55">
        <f t="shared" si="40"/>
      </c>
      <c r="H392" s="58">
        <f t="shared" si="41"/>
      </c>
    </row>
    <row r="393" spans="2:8" ht="12.75">
      <c r="B393" s="28">
        <f t="shared" si="35"/>
      </c>
      <c r="C393" s="38">
        <f t="shared" si="36"/>
      </c>
      <c r="D393" s="42">
        <f t="shared" si="37"/>
      </c>
      <c r="E393" s="106">
        <f t="shared" si="38"/>
      </c>
      <c r="F393" s="106">
        <f t="shared" si="39"/>
      </c>
      <c r="G393" s="55">
        <f t="shared" si="40"/>
      </c>
      <c r="H393" s="58">
        <f t="shared" si="41"/>
      </c>
    </row>
    <row r="394" spans="2:8" ht="12.75">
      <c r="B394" s="28">
        <f t="shared" si="35"/>
      </c>
      <c r="C394" s="38">
        <f t="shared" si="36"/>
      </c>
      <c r="D394" s="42">
        <f t="shared" si="37"/>
      </c>
      <c r="E394" s="106">
        <f t="shared" si="38"/>
      </c>
      <c r="F394" s="106">
        <f t="shared" si="39"/>
      </c>
      <c r="G394" s="55">
        <f t="shared" si="40"/>
      </c>
      <c r="H394" s="58">
        <f t="shared" si="41"/>
      </c>
    </row>
    <row r="395" spans="2:8" ht="12.75">
      <c r="B395" s="28">
        <f t="shared" si="35"/>
      </c>
      <c r="C395" s="38">
        <f t="shared" si="36"/>
      </c>
      <c r="D395" s="42">
        <f t="shared" si="37"/>
      </c>
      <c r="E395" s="106">
        <f t="shared" si="38"/>
      </c>
      <c r="F395" s="106">
        <f t="shared" si="39"/>
      </c>
      <c r="G395" s="55">
        <f t="shared" si="40"/>
      </c>
      <c r="H395" s="58">
        <f t="shared" si="41"/>
      </c>
    </row>
    <row r="396" spans="2:8" ht="12.75">
      <c r="B396" s="28">
        <f t="shared" si="35"/>
      </c>
      <c r="C396" s="38">
        <f t="shared" si="36"/>
      </c>
      <c r="D396" s="42">
        <f t="shared" si="37"/>
      </c>
      <c r="E396" s="106">
        <f t="shared" si="38"/>
      </c>
      <c r="F396" s="106">
        <f t="shared" si="39"/>
      </c>
      <c r="G396" s="55">
        <f t="shared" si="40"/>
      </c>
      <c r="H396" s="58">
        <f t="shared" si="41"/>
      </c>
    </row>
    <row r="397" spans="2:8" ht="12.75">
      <c r="B397" s="28">
        <f t="shared" si="35"/>
      </c>
      <c r="C397" s="38">
        <f t="shared" si="36"/>
      </c>
      <c r="D397" s="42">
        <f t="shared" si="37"/>
      </c>
      <c r="E397" s="106">
        <f t="shared" si="38"/>
      </c>
      <c r="F397" s="106">
        <f t="shared" si="39"/>
      </c>
      <c r="G397" s="55">
        <f t="shared" si="40"/>
      </c>
      <c r="H397" s="58">
        <f t="shared" si="41"/>
      </c>
    </row>
    <row r="398" spans="2:8" ht="12.75">
      <c r="B398" s="28">
        <f t="shared" si="35"/>
      </c>
      <c r="C398" s="38">
        <f t="shared" si="36"/>
      </c>
      <c r="D398" s="42">
        <f t="shared" si="37"/>
      </c>
      <c r="E398" s="106">
        <f t="shared" si="38"/>
      </c>
      <c r="F398" s="106">
        <f t="shared" si="39"/>
      </c>
      <c r="G398" s="55">
        <f t="shared" si="40"/>
      </c>
      <c r="H398" s="58">
        <f t="shared" si="41"/>
      </c>
    </row>
    <row r="399" spans="2:8" ht="12.75">
      <c r="B399" s="28">
        <f t="shared" si="35"/>
      </c>
      <c r="C399" s="38">
        <f t="shared" si="36"/>
      </c>
      <c r="D399" s="42">
        <f t="shared" si="37"/>
      </c>
      <c r="E399" s="106">
        <f t="shared" si="38"/>
      </c>
      <c r="F399" s="106">
        <f t="shared" si="39"/>
      </c>
      <c r="G399" s="55">
        <f t="shared" si="40"/>
      </c>
      <c r="H399" s="58">
        <f t="shared" si="41"/>
      </c>
    </row>
    <row r="400" spans="2:8" ht="12.75">
      <c r="B400" s="28">
        <f t="shared" si="35"/>
      </c>
      <c r="C400" s="38">
        <f t="shared" si="36"/>
      </c>
      <c r="D400" s="42">
        <f t="shared" si="37"/>
      </c>
      <c r="E400" s="106">
        <f t="shared" si="38"/>
      </c>
      <c r="F400" s="106">
        <f t="shared" si="39"/>
      </c>
      <c r="G400" s="55">
        <f t="shared" si="40"/>
      </c>
      <c r="H400" s="58">
        <f t="shared" si="41"/>
      </c>
    </row>
    <row r="401" spans="2:8" ht="12.75">
      <c r="B401" s="28">
        <f t="shared" si="35"/>
      </c>
      <c r="C401" s="38">
        <f t="shared" si="36"/>
      </c>
      <c r="D401" s="42">
        <f t="shared" si="37"/>
      </c>
      <c r="E401" s="106">
        <f t="shared" si="38"/>
      </c>
      <c r="F401" s="106">
        <f t="shared" si="39"/>
      </c>
      <c r="G401" s="55">
        <f t="shared" si="40"/>
      </c>
      <c r="H401" s="58">
        <f t="shared" si="41"/>
      </c>
    </row>
    <row r="402" spans="2:8" ht="12.75">
      <c r="B402" s="28">
        <f t="shared" si="35"/>
      </c>
      <c r="C402" s="38">
        <f t="shared" si="36"/>
      </c>
      <c r="D402" s="42">
        <f t="shared" si="37"/>
      </c>
      <c r="E402" s="106">
        <f t="shared" si="38"/>
      </c>
      <c r="F402" s="106">
        <f t="shared" si="39"/>
      </c>
      <c r="G402" s="55">
        <f t="shared" si="40"/>
      </c>
      <c r="H402" s="58">
        <f t="shared" si="41"/>
      </c>
    </row>
    <row r="403" spans="2:8" ht="12.75">
      <c r="B403" s="28">
        <f t="shared" si="35"/>
      </c>
      <c r="C403" s="38">
        <f t="shared" si="36"/>
      </c>
      <c r="D403" s="42">
        <f t="shared" si="37"/>
      </c>
      <c r="E403" s="106">
        <f t="shared" si="38"/>
      </c>
      <c r="F403" s="106">
        <f t="shared" si="39"/>
      </c>
      <c r="G403" s="55">
        <f t="shared" si="40"/>
      </c>
      <c r="H403" s="58">
        <f t="shared" si="41"/>
      </c>
    </row>
    <row r="404" spans="2:8" ht="12.75">
      <c r="B404" s="28">
        <f t="shared" si="35"/>
      </c>
      <c r="C404" s="38">
        <f t="shared" si="36"/>
      </c>
      <c r="D404" s="42">
        <f t="shared" si="37"/>
      </c>
      <c r="E404" s="106">
        <f t="shared" si="38"/>
      </c>
      <c r="F404" s="106">
        <f t="shared" si="39"/>
      </c>
      <c r="G404" s="55">
        <f t="shared" si="40"/>
      </c>
      <c r="H404" s="58">
        <f t="shared" si="41"/>
      </c>
    </row>
    <row r="405" spans="2:8" ht="12.75">
      <c r="B405" s="28">
        <f t="shared" si="35"/>
      </c>
      <c r="C405" s="38">
        <f t="shared" si="36"/>
      </c>
      <c r="D405" s="42">
        <f t="shared" si="37"/>
      </c>
      <c r="E405" s="106">
        <f t="shared" si="38"/>
      </c>
      <c r="F405" s="106">
        <f t="shared" si="39"/>
      </c>
      <c r="G405" s="55">
        <f t="shared" si="40"/>
      </c>
      <c r="H405" s="58">
        <f t="shared" si="41"/>
      </c>
    </row>
    <row r="406" spans="2:8" ht="12.75">
      <c r="B406" s="28">
        <f t="shared" si="35"/>
      </c>
      <c r="C406" s="38">
        <f t="shared" si="36"/>
      </c>
      <c r="D406" s="42">
        <f t="shared" si="37"/>
      </c>
      <c r="E406" s="106">
        <f t="shared" si="38"/>
      </c>
      <c r="F406" s="106">
        <f t="shared" si="39"/>
      </c>
      <c r="G406" s="55">
        <f t="shared" si="40"/>
      </c>
      <c r="H406" s="58">
        <f t="shared" si="41"/>
      </c>
    </row>
    <row r="407" spans="2:8" ht="12.75">
      <c r="B407" s="28">
        <f t="shared" si="35"/>
      </c>
      <c r="C407" s="38">
        <f t="shared" si="36"/>
      </c>
      <c r="D407" s="42">
        <f t="shared" si="37"/>
      </c>
      <c r="E407" s="106">
        <f t="shared" si="38"/>
      </c>
      <c r="F407" s="106">
        <f t="shared" si="39"/>
      </c>
      <c r="G407" s="55">
        <f t="shared" si="40"/>
      </c>
      <c r="H407" s="58">
        <f t="shared" si="41"/>
      </c>
    </row>
    <row r="408" spans="2:8" ht="12.75">
      <c r="B408" s="28">
        <f t="shared" si="35"/>
      </c>
      <c r="C408" s="38">
        <f t="shared" si="36"/>
      </c>
      <c r="D408" s="42">
        <f t="shared" si="37"/>
      </c>
      <c r="E408" s="106">
        <f t="shared" si="38"/>
      </c>
      <c r="F408" s="106">
        <f t="shared" si="39"/>
      </c>
      <c r="G408" s="55">
        <f t="shared" si="40"/>
      </c>
      <c r="H408" s="58">
        <f t="shared" si="41"/>
      </c>
    </row>
    <row r="409" spans="2:8" ht="12.75">
      <c r="B409" s="28">
        <f aca="true" t="shared" si="42" ref="B409:B472">pagam.Num</f>
      </c>
      <c r="C409" s="38">
        <f aca="true" t="shared" si="43" ref="C409:C472">Mostra.Data</f>
      </c>
      <c r="D409" s="42">
        <f aca="true" t="shared" si="44" ref="D409:D472">Bil.Iniz</f>
      </c>
      <c r="E409" s="106">
        <f aca="true" t="shared" si="45" ref="E409:E472">Interesse</f>
      </c>
      <c r="F409" s="106">
        <f aca="true" t="shared" si="46" ref="F409:F472">Capitale</f>
      </c>
      <c r="G409" s="55">
        <f aca="true" t="shared" si="47" ref="G409:G472">Bilancio.finale</f>
      </c>
      <c r="H409" s="58">
        <f aca="true" t="shared" si="48" ref="H409:H472">Interesse.Comp</f>
      </c>
    </row>
    <row r="410" spans="2:8" ht="12.75">
      <c r="B410" s="28">
        <f t="shared" si="42"/>
      </c>
      <c r="C410" s="38">
        <f t="shared" si="43"/>
      </c>
      <c r="D410" s="42">
        <f t="shared" si="44"/>
      </c>
      <c r="E410" s="106">
        <f t="shared" si="45"/>
      </c>
      <c r="F410" s="106">
        <f t="shared" si="46"/>
      </c>
      <c r="G410" s="55">
        <f t="shared" si="47"/>
      </c>
      <c r="H410" s="58">
        <f t="shared" si="48"/>
      </c>
    </row>
    <row r="411" spans="2:8" ht="12.75">
      <c r="B411" s="28">
        <f t="shared" si="42"/>
      </c>
      <c r="C411" s="38">
        <f t="shared" si="43"/>
      </c>
      <c r="D411" s="42">
        <f t="shared" si="44"/>
      </c>
      <c r="E411" s="106">
        <f t="shared" si="45"/>
      </c>
      <c r="F411" s="106">
        <f t="shared" si="46"/>
      </c>
      <c r="G411" s="55">
        <f t="shared" si="47"/>
      </c>
      <c r="H411" s="58">
        <f t="shared" si="48"/>
      </c>
    </row>
    <row r="412" spans="2:8" ht="12.75">
      <c r="B412" s="28">
        <f t="shared" si="42"/>
      </c>
      <c r="C412" s="38">
        <f t="shared" si="43"/>
      </c>
      <c r="D412" s="42">
        <f t="shared" si="44"/>
      </c>
      <c r="E412" s="106">
        <f t="shared" si="45"/>
      </c>
      <c r="F412" s="106">
        <f t="shared" si="46"/>
      </c>
      <c r="G412" s="55">
        <f t="shared" si="47"/>
      </c>
      <c r="H412" s="58">
        <f t="shared" si="48"/>
      </c>
    </row>
    <row r="413" spans="2:8" ht="12.75">
      <c r="B413" s="28">
        <f t="shared" si="42"/>
      </c>
      <c r="C413" s="38">
        <f t="shared" si="43"/>
      </c>
      <c r="D413" s="42">
        <f t="shared" si="44"/>
      </c>
      <c r="E413" s="106">
        <f t="shared" si="45"/>
      </c>
      <c r="F413" s="106">
        <f t="shared" si="46"/>
      </c>
      <c r="G413" s="55">
        <f t="shared" si="47"/>
      </c>
      <c r="H413" s="58">
        <f t="shared" si="48"/>
      </c>
    </row>
    <row r="414" spans="2:8" ht="12.75">
      <c r="B414" s="28">
        <f t="shared" si="42"/>
      </c>
      <c r="C414" s="38">
        <f t="shared" si="43"/>
      </c>
      <c r="D414" s="42">
        <f t="shared" si="44"/>
      </c>
      <c r="E414" s="106">
        <f t="shared" si="45"/>
      </c>
      <c r="F414" s="106">
        <f t="shared" si="46"/>
      </c>
      <c r="G414" s="55">
        <f t="shared" si="47"/>
      </c>
      <c r="H414" s="58">
        <f t="shared" si="48"/>
      </c>
    </row>
    <row r="415" spans="2:8" ht="12.75">
      <c r="B415" s="28">
        <f t="shared" si="42"/>
      </c>
      <c r="C415" s="38">
        <f t="shared" si="43"/>
      </c>
      <c r="D415" s="42">
        <f t="shared" si="44"/>
      </c>
      <c r="E415" s="106">
        <f t="shared" si="45"/>
      </c>
      <c r="F415" s="106">
        <f t="shared" si="46"/>
      </c>
      <c r="G415" s="55">
        <f t="shared" si="47"/>
      </c>
      <c r="H415" s="58">
        <f t="shared" si="48"/>
      </c>
    </row>
    <row r="416" spans="2:8" ht="12.75">
      <c r="B416" s="28">
        <f t="shared" si="42"/>
      </c>
      <c r="C416" s="38">
        <f t="shared" si="43"/>
      </c>
      <c r="D416" s="42">
        <f t="shared" si="44"/>
      </c>
      <c r="E416" s="106">
        <f t="shared" si="45"/>
      </c>
      <c r="F416" s="106">
        <f t="shared" si="46"/>
      </c>
      <c r="G416" s="55">
        <f t="shared" si="47"/>
      </c>
      <c r="H416" s="58">
        <f t="shared" si="48"/>
      </c>
    </row>
    <row r="417" spans="2:8" ht="12.75">
      <c r="B417" s="28">
        <f t="shared" si="42"/>
      </c>
      <c r="C417" s="38">
        <f t="shared" si="43"/>
      </c>
      <c r="D417" s="42">
        <f t="shared" si="44"/>
      </c>
      <c r="E417" s="106">
        <f t="shared" si="45"/>
      </c>
      <c r="F417" s="106">
        <f t="shared" si="46"/>
      </c>
      <c r="G417" s="55">
        <f t="shared" si="47"/>
      </c>
      <c r="H417" s="58">
        <f t="shared" si="48"/>
      </c>
    </row>
    <row r="418" spans="2:8" ht="12.75">
      <c r="B418" s="28">
        <f t="shared" si="42"/>
      </c>
      <c r="C418" s="38">
        <f t="shared" si="43"/>
      </c>
      <c r="D418" s="42">
        <f t="shared" si="44"/>
      </c>
      <c r="E418" s="106">
        <f t="shared" si="45"/>
      </c>
      <c r="F418" s="106">
        <f t="shared" si="46"/>
      </c>
      <c r="G418" s="55">
        <f t="shared" si="47"/>
      </c>
      <c r="H418" s="58">
        <f t="shared" si="48"/>
      </c>
    </row>
    <row r="419" spans="2:8" ht="12.75">
      <c r="B419" s="28">
        <f t="shared" si="42"/>
      </c>
      <c r="C419" s="38">
        <f t="shared" si="43"/>
      </c>
      <c r="D419" s="42">
        <f t="shared" si="44"/>
      </c>
      <c r="E419" s="106">
        <f t="shared" si="45"/>
      </c>
      <c r="F419" s="106">
        <f t="shared" si="46"/>
      </c>
      <c r="G419" s="55">
        <f t="shared" si="47"/>
      </c>
      <c r="H419" s="58">
        <f t="shared" si="48"/>
      </c>
    </row>
    <row r="420" spans="2:8" ht="12.75">
      <c r="B420" s="28">
        <f t="shared" si="42"/>
      </c>
      <c r="C420" s="38">
        <f t="shared" si="43"/>
      </c>
      <c r="D420" s="42">
        <f t="shared" si="44"/>
      </c>
      <c r="E420" s="106">
        <f t="shared" si="45"/>
      </c>
      <c r="F420" s="106">
        <f t="shared" si="46"/>
      </c>
      <c r="G420" s="55">
        <f t="shared" si="47"/>
      </c>
      <c r="H420" s="58">
        <f t="shared" si="48"/>
      </c>
    </row>
    <row r="421" spans="2:8" ht="12.75">
      <c r="B421" s="28">
        <f t="shared" si="42"/>
      </c>
      <c r="C421" s="38">
        <f t="shared" si="43"/>
      </c>
      <c r="D421" s="42">
        <f t="shared" si="44"/>
      </c>
      <c r="E421" s="106">
        <f t="shared" si="45"/>
      </c>
      <c r="F421" s="106">
        <f t="shared" si="46"/>
      </c>
      <c r="G421" s="55">
        <f t="shared" si="47"/>
      </c>
      <c r="H421" s="58">
        <f t="shared" si="48"/>
      </c>
    </row>
    <row r="422" spans="2:8" ht="12.75">
      <c r="B422" s="28">
        <f t="shared" si="42"/>
      </c>
      <c r="C422" s="38">
        <f t="shared" si="43"/>
      </c>
      <c r="D422" s="42">
        <f t="shared" si="44"/>
      </c>
      <c r="E422" s="106">
        <f t="shared" si="45"/>
      </c>
      <c r="F422" s="106">
        <f t="shared" si="46"/>
      </c>
      <c r="G422" s="55">
        <f t="shared" si="47"/>
      </c>
      <c r="H422" s="58">
        <f t="shared" si="48"/>
      </c>
    </row>
    <row r="423" spans="2:8" ht="12.75">
      <c r="B423" s="28">
        <f t="shared" si="42"/>
      </c>
      <c r="C423" s="38">
        <f t="shared" si="43"/>
      </c>
      <c r="D423" s="42">
        <f t="shared" si="44"/>
      </c>
      <c r="E423" s="106">
        <f t="shared" si="45"/>
      </c>
      <c r="F423" s="106">
        <f t="shared" si="46"/>
      </c>
      <c r="G423" s="55">
        <f t="shared" si="47"/>
      </c>
      <c r="H423" s="58">
        <f t="shared" si="48"/>
      </c>
    </row>
    <row r="424" spans="2:8" ht="12.75">
      <c r="B424" s="28">
        <f t="shared" si="42"/>
      </c>
      <c r="C424" s="38">
        <f t="shared" si="43"/>
      </c>
      <c r="D424" s="42">
        <f t="shared" si="44"/>
      </c>
      <c r="E424" s="106">
        <f t="shared" si="45"/>
      </c>
      <c r="F424" s="106">
        <f t="shared" si="46"/>
      </c>
      <c r="G424" s="55">
        <f t="shared" si="47"/>
      </c>
      <c r="H424" s="58">
        <f t="shared" si="48"/>
      </c>
    </row>
    <row r="425" spans="2:8" ht="12.75">
      <c r="B425" s="28">
        <f t="shared" si="42"/>
      </c>
      <c r="C425" s="38">
        <f t="shared" si="43"/>
      </c>
      <c r="D425" s="42">
        <f t="shared" si="44"/>
      </c>
      <c r="E425" s="106">
        <f t="shared" si="45"/>
      </c>
      <c r="F425" s="106">
        <f t="shared" si="46"/>
      </c>
      <c r="G425" s="55">
        <f t="shared" si="47"/>
      </c>
      <c r="H425" s="58">
        <f t="shared" si="48"/>
      </c>
    </row>
    <row r="426" spans="2:8" ht="12.75">
      <c r="B426" s="28">
        <f t="shared" si="42"/>
      </c>
      <c r="C426" s="38">
        <f t="shared" si="43"/>
      </c>
      <c r="D426" s="42">
        <f t="shared" si="44"/>
      </c>
      <c r="E426" s="106">
        <f t="shared" si="45"/>
      </c>
      <c r="F426" s="106">
        <f t="shared" si="46"/>
      </c>
      <c r="G426" s="55">
        <f t="shared" si="47"/>
      </c>
      <c r="H426" s="58">
        <f t="shared" si="48"/>
      </c>
    </row>
    <row r="427" spans="2:8" ht="12.75">
      <c r="B427" s="28">
        <f t="shared" si="42"/>
      </c>
      <c r="C427" s="38">
        <f t="shared" si="43"/>
      </c>
      <c r="D427" s="42">
        <f t="shared" si="44"/>
      </c>
      <c r="E427" s="106">
        <f t="shared" si="45"/>
      </c>
      <c r="F427" s="106">
        <f t="shared" si="46"/>
      </c>
      <c r="G427" s="55">
        <f t="shared" si="47"/>
      </c>
      <c r="H427" s="58">
        <f t="shared" si="48"/>
      </c>
    </row>
    <row r="428" spans="2:8" ht="12.75">
      <c r="B428" s="28">
        <f t="shared" si="42"/>
      </c>
      <c r="C428" s="38">
        <f t="shared" si="43"/>
      </c>
      <c r="D428" s="42">
        <f t="shared" si="44"/>
      </c>
      <c r="E428" s="106">
        <f t="shared" si="45"/>
      </c>
      <c r="F428" s="106">
        <f t="shared" si="46"/>
      </c>
      <c r="G428" s="55">
        <f t="shared" si="47"/>
      </c>
      <c r="H428" s="58">
        <f t="shared" si="48"/>
      </c>
    </row>
    <row r="429" spans="2:8" ht="12.75">
      <c r="B429" s="28">
        <f t="shared" si="42"/>
      </c>
      <c r="C429" s="38">
        <f t="shared" si="43"/>
      </c>
      <c r="D429" s="42">
        <f t="shared" si="44"/>
      </c>
      <c r="E429" s="106">
        <f t="shared" si="45"/>
      </c>
      <c r="F429" s="106">
        <f t="shared" si="46"/>
      </c>
      <c r="G429" s="55">
        <f t="shared" si="47"/>
      </c>
      <c r="H429" s="58">
        <f t="shared" si="48"/>
      </c>
    </row>
    <row r="430" spans="2:8" ht="12.75">
      <c r="B430" s="28">
        <f t="shared" si="42"/>
      </c>
      <c r="C430" s="38">
        <f t="shared" si="43"/>
      </c>
      <c r="D430" s="42">
        <f t="shared" si="44"/>
      </c>
      <c r="E430" s="106">
        <f t="shared" si="45"/>
      </c>
      <c r="F430" s="106">
        <f t="shared" si="46"/>
      </c>
      <c r="G430" s="55">
        <f t="shared" si="47"/>
      </c>
      <c r="H430" s="58">
        <f t="shared" si="48"/>
      </c>
    </row>
    <row r="431" spans="2:8" ht="12.75">
      <c r="B431" s="28">
        <f t="shared" si="42"/>
      </c>
      <c r="C431" s="38">
        <f t="shared" si="43"/>
      </c>
      <c r="D431" s="42">
        <f t="shared" si="44"/>
      </c>
      <c r="E431" s="106">
        <f t="shared" si="45"/>
      </c>
      <c r="F431" s="106">
        <f t="shared" si="46"/>
      </c>
      <c r="G431" s="55">
        <f t="shared" si="47"/>
      </c>
      <c r="H431" s="58">
        <f t="shared" si="48"/>
      </c>
    </row>
    <row r="432" spans="2:8" ht="12.75">
      <c r="B432" s="28">
        <f t="shared" si="42"/>
      </c>
      <c r="C432" s="38">
        <f t="shared" si="43"/>
      </c>
      <c r="D432" s="42">
        <f t="shared" si="44"/>
      </c>
      <c r="E432" s="106">
        <f t="shared" si="45"/>
      </c>
      <c r="F432" s="106">
        <f t="shared" si="46"/>
      </c>
      <c r="G432" s="55">
        <f t="shared" si="47"/>
      </c>
      <c r="H432" s="58">
        <f t="shared" si="48"/>
      </c>
    </row>
    <row r="433" spans="2:8" ht="12.75">
      <c r="B433" s="28">
        <f t="shared" si="42"/>
      </c>
      <c r="C433" s="38">
        <f t="shared" si="43"/>
      </c>
      <c r="D433" s="42">
        <f t="shared" si="44"/>
      </c>
      <c r="E433" s="106">
        <f t="shared" si="45"/>
      </c>
      <c r="F433" s="106">
        <f t="shared" si="46"/>
      </c>
      <c r="G433" s="55">
        <f t="shared" si="47"/>
      </c>
      <c r="H433" s="58">
        <f t="shared" si="48"/>
      </c>
    </row>
    <row r="434" spans="2:8" ht="12.75">
      <c r="B434" s="28">
        <f t="shared" si="42"/>
      </c>
      <c r="C434" s="38">
        <f t="shared" si="43"/>
      </c>
      <c r="D434" s="42">
        <f t="shared" si="44"/>
      </c>
      <c r="E434" s="106">
        <f t="shared" si="45"/>
      </c>
      <c r="F434" s="106">
        <f t="shared" si="46"/>
      </c>
      <c r="G434" s="55">
        <f t="shared" si="47"/>
      </c>
      <c r="H434" s="58">
        <f t="shared" si="48"/>
      </c>
    </row>
    <row r="435" spans="2:8" ht="12.75">
      <c r="B435" s="28">
        <f t="shared" si="42"/>
      </c>
      <c r="C435" s="38">
        <f t="shared" si="43"/>
      </c>
      <c r="D435" s="42">
        <f t="shared" si="44"/>
      </c>
      <c r="E435" s="106">
        <f t="shared" si="45"/>
      </c>
      <c r="F435" s="106">
        <f t="shared" si="46"/>
      </c>
      <c r="G435" s="55">
        <f t="shared" si="47"/>
      </c>
      <c r="H435" s="58">
        <f t="shared" si="48"/>
      </c>
    </row>
    <row r="436" spans="2:8" ht="12.75">
      <c r="B436" s="28">
        <f t="shared" si="42"/>
      </c>
      <c r="C436" s="38">
        <f t="shared" si="43"/>
      </c>
      <c r="D436" s="42">
        <f t="shared" si="44"/>
      </c>
      <c r="E436" s="106">
        <f t="shared" si="45"/>
      </c>
      <c r="F436" s="106">
        <f t="shared" si="46"/>
      </c>
      <c r="G436" s="55">
        <f t="shared" si="47"/>
      </c>
      <c r="H436" s="58">
        <f t="shared" si="48"/>
      </c>
    </row>
    <row r="437" spans="2:8" ht="12.75">
      <c r="B437" s="28">
        <f t="shared" si="42"/>
      </c>
      <c r="C437" s="38">
        <f t="shared" si="43"/>
      </c>
      <c r="D437" s="42">
        <f t="shared" si="44"/>
      </c>
      <c r="E437" s="106">
        <f t="shared" si="45"/>
      </c>
      <c r="F437" s="106">
        <f t="shared" si="46"/>
      </c>
      <c r="G437" s="55">
        <f t="shared" si="47"/>
      </c>
      <c r="H437" s="58">
        <f t="shared" si="48"/>
      </c>
    </row>
    <row r="438" spans="2:8" ht="12.75">
      <c r="B438" s="28">
        <f t="shared" si="42"/>
      </c>
      <c r="C438" s="38">
        <f t="shared" si="43"/>
      </c>
      <c r="D438" s="42">
        <f t="shared" si="44"/>
      </c>
      <c r="E438" s="106">
        <f t="shared" si="45"/>
      </c>
      <c r="F438" s="106">
        <f t="shared" si="46"/>
      </c>
      <c r="G438" s="55">
        <f t="shared" si="47"/>
      </c>
      <c r="H438" s="58">
        <f t="shared" si="48"/>
      </c>
    </row>
    <row r="439" spans="2:8" ht="12.75">
      <c r="B439" s="28">
        <f t="shared" si="42"/>
      </c>
      <c r="C439" s="38">
        <f t="shared" si="43"/>
      </c>
      <c r="D439" s="42">
        <f t="shared" si="44"/>
      </c>
      <c r="E439" s="106">
        <f t="shared" si="45"/>
      </c>
      <c r="F439" s="106">
        <f t="shared" si="46"/>
      </c>
      <c r="G439" s="55">
        <f t="shared" si="47"/>
      </c>
      <c r="H439" s="58">
        <f t="shared" si="48"/>
      </c>
    </row>
    <row r="440" spans="2:8" ht="12.75">
      <c r="B440" s="28">
        <f t="shared" si="42"/>
      </c>
      <c r="C440" s="38">
        <f t="shared" si="43"/>
      </c>
      <c r="D440" s="42">
        <f t="shared" si="44"/>
      </c>
      <c r="E440" s="106">
        <f t="shared" si="45"/>
      </c>
      <c r="F440" s="106">
        <f t="shared" si="46"/>
      </c>
      <c r="G440" s="55">
        <f t="shared" si="47"/>
      </c>
      <c r="H440" s="58">
        <f t="shared" si="48"/>
      </c>
    </row>
    <row r="441" spans="2:8" ht="12.75">
      <c r="B441" s="28">
        <f t="shared" si="42"/>
      </c>
      <c r="C441" s="38">
        <f t="shared" si="43"/>
      </c>
      <c r="D441" s="42">
        <f t="shared" si="44"/>
      </c>
      <c r="E441" s="106">
        <f t="shared" si="45"/>
      </c>
      <c r="F441" s="106">
        <f t="shared" si="46"/>
      </c>
      <c r="G441" s="55">
        <f t="shared" si="47"/>
      </c>
      <c r="H441" s="58">
        <f t="shared" si="48"/>
      </c>
    </row>
    <row r="442" spans="2:8" ht="12.75">
      <c r="B442" s="28">
        <f t="shared" si="42"/>
      </c>
      <c r="C442" s="38">
        <f t="shared" si="43"/>
      </c>
      <c r="D442" s="42">
        <f t="shared" si="44"/>
      </c>
      <c r="E442" s="106">
        <f t="shared" si="45"/>
      </c>
      <c r="F442" s="106">
        <f t="shared" si="46"/>
      </c>
      <c r="G442" s="55">
        <f t="shared" si="47"/>
      </c>
      <c r="H442" s="58">
        <f t="shared" si="48"/>
      </c>
    </row>
    <row r="443" spans="2:8" ht="12.75">
      <c r="B443" s="28">
        <f t="shared" si="42"/>
      </c>
      <c r="C443" s="38">
        <f t="shared" si="43"/>
      </c>
      <c r="D443" s="42">
        <f t="shared" si="44"/>
      </c>
      <c r="E443" s="106">
        <f t="shared" si="45"/>
      </c>
      <c r="F443" s="106">
        <f t="shared" si="46"/>
      </c>
      <c r="G443" s="55">
        <f t="shared" si="47"/>
      </c>
      <c r="H443" s="58">
        <f t="shared" si="48"/>
      </c>
    </row>
    <row r="444" spans="2:8" ht="12.75">
      <c r="B444" s="28">
        <f t="shared" si="42"/>
      </c>
      <c r="C444" s="38">
        <f t="shared" si="43"/>
      </c>
      <c r="D444" s="42">
        <f t="shared" si="44"/>
      </c>
      <c r="E444" s="106">
        <f t="shared" si="45"/>
      </c>
      <c r="F444" s="106">
        <f t="shared" si="46"/>
      </c>
      <c r="G444" s="55">
        <f t="shared" si="47"/>
      </c>
      <c r="H444" s="58">
        <f t="shared" si="48"/>
      </c>
    </row>
    <row r="445" spans="2:8" ht="12.75">
      <c r="B445" s="28">
        <f t="shared" si="42"/>
      </c>
      <c r="C445" s="38">
        <f t="shared" si="43"/>
      </c>
      <c r="D445" s="42">
        <f t="shared" si="44"/>
      </c>
      <c r="E445" s="106">
        <f t="shared" si="45"/>
      </c>
      <c r="F445" s="106">
        <f t="shared" si="46"/>
      </c>
      <c r="G445" s="55">
        <f t="shared" si="47"/>
      </c>
      <c r="H445" s="58">
        <f t="shared" si="48"/>
      </c>
    </row>
    <row r="446" spans="2:8" ht="12.75">
      <c r="B446" s="28">
        <f t="shared" si="42"/>
      </c>
      <c r="C446" s="38">
        <f t="shared" si="43"/>
      </c>
      <c r="D446" s="42">
        <f t="shared" si="44"/>
      </c>
      <c r="E446" s="106">
        <f t="shared" si="45"/>
      </c>
      <c r="F446" s="106">
        <f t="shared" si="46"/>
      </c>
      <c r="G446" s="55">
        <f t="shared" si="47"/>
      </c>
      <c r="H446" s="58">
        <f t="shared" si="48"/>
      </c>
    </row>
    <row r="447" spans="2:8" ht="12.75">
      <c r="B447" s="28">
        <f t="shared" si="42"/>
      </c>
      <c r="C447" s="38">
        <f t="shared" si="43"/>
      </c>
      <c r="D447" s="42">
        <f t="shared" si="44"/>
      </c>
      <c r="E447" s="106">
        <f t="shared" si="45"/>
      </c>
      <c r="F447" s="106">
        <f t="shared" si="46"/>
      </c>
      <c r="G447" s="55">
        <f t="shared" si="47"/>
      </c>
      <c r="H447" s="58">
        <f t="shared" si="48"/>
      </c>
    </row>
    <row r="448" spans="2:8" ht="12.75">
      <c r="B448" s="28">
        <f t="shared" si="42"/>
      </c>
      <c r="C448" s="38">
        <f t="shared" si="43"/>
      </c>
      <c r="D448" s="42">
        <f t="shared" si="44"/>
      </c>
      <c r="E448" s="106">
        <f t="shared" si="45"/>
      </c>
      <c r="F448" s="106">
        <f t="shared" si="46"/>
      </c>
      <c r="G448" s="55">
        <f t="shared" si="47"/>
      </c>
      <c r="H448" s="58">
        <f t="shared" si="48"/>
      </c>
    </row>
    <row r="449" spans="2:8" ht="12.75">
      <c r="B449" s="28">
        <f t="shared" si="42"/>
      </c>
      <c r="C449" s="38">
        <f t="shared" si="43"/>
      </c>
      <c r="D449" s="42">
        <f t="shared" si="44"/>
      </c>
      <c r="E449" s="106">
        <f t="shared" si="45"/>
      </c>
      <c r="F449" s="106">
        <f t="shared" si="46"/>
      </c>
      <c r="G449" s="55">
        <f t="shared" si="47"/>
      </c>
      <c r="H449" s="58">
        <f t="shared" si="48"/>
      </c>
    </row>
    <row r="450" spans="2:8" ht="12.75">
      <c r="B450" s="28">
        <f t="shared" si="42"/>
      </c>
      <c r="C450" s="38">
        <f t="shared" si="43"/>
      </c>
      <c r="D450" s="42">
        <f t="shared" si="44"/>
      </c>
      <c r="E450" s="106">
        <f t="shared" si="45"/>
      </c>
      <c r="F450" s="106">
        <f t="shared" si="46"/>
      </c>
      <c r="G450" s="55">
        <f t="shared" si="47"/>
      </c>
      <c r="H450" s="58">
        <f t="shared" si="48"/>
      </c>
    </row>
    <row r="451" spans="2:8" ht="12.75">
      <c r="B451" s="28">
        <f t="shared" si="42"/>
      </c>
      <c r="C451" s="38">
        <f t="shared" si="43"/>
      </c>
      <c r="D451" s="42">
        <f t="shared" si="44"/>
      </c>
      <c r="E451" s="106">
        <f t="shared" si="45"/>
      </c>
      <c r="F451" s="106">
        <f t="shared" si="46"/>
      </c>
      <c r="G451" s="55">
        <f t="shared" si="47"/>
      </c>
      <c r="H451" s="58">
        <f t="shared" si="48"/>
      </c>
    </row>
    <row r="452" spans="2:8" ht="12.75">
      <c r="B452" s="28">
        <f t="shared" si="42"/>
      </c>
      <c r="C452" s="38">
        <f t="shared" si="43"/>
      </c>
      <c r="D452" s="42">
        <f t="shared" si="44"/>
      </c>
      <c r="E452" s="106">
        <f t="shared" si="45"/>
      </c>
      <c r="F452" s="106">
        <f t="shared" si="46"/>
      </c>
      <c r="G452" s="55">
        <f t="shared" si="47"/>
      </c>
      <c r="H452" s="58">
        <f t="shared" si="48"/>
      </c>
    </row>
    <row r="453" spans="2:8" ht="12.75">
      <c r="B453" s="28">
        <f t="shared" si="42"/>
      </c>
      <c r="C453" s="38">
        <f t="shared" si="43"/>
      </c>
      <c r="D453" s="42">
        <f t="shared" si="44"/>
      </c>
      <c r="E453" s="106">
        <f t="shared" si="45"/>
      </c>
      <c r="F453" s="106">
        <f t="shared" si="46"/>
      </c>
      <c r="G453" s="55">
        <f t="shared" si="47"/>
      </c>
      <c r="H453" s="58">
        <f t="shared" si="48"/>
      </c>
    </row>
    <row r="454" spans="2:8" ht="12.75">
      <c r="B454" s="28">
        <f t="shared" si="42"/>
      </c>
      <c r="C454" s="38">
        <f t="shared" si="43"/>
      </c>
      <c r="D454" s="42">
        <f t="shared" si="44"/>
      </c>
      <c r="E454" s="106">
        <f t="shared" si="45"/>
      </c>
      <c r="F454" s="106">
        <f t="shared" si="46"/>
      </c>
      <c r="G454" s="55">
        <f t="shared" si="47"/>
      </c>
      <c r="H454" s="58">
        <f t="shared" si="48"/>
      </c>
    </row>
    <row r="455" spans="2:8" ht="12.75">
      <c r="B455" s="28">
        <f t="shared" si="42"/>
      </c>
      <c r="C455" s="38">
        <f t="shared" si="43"/>
      </c>
      <c r="D455" s="42">
        <f t="shared" si="44"/>
      </c>
      <c r="E455" s="106">
        <f t="shared" si="45"/>
      </c>
      <c r="F455" s="106">
        <f t="shared" si="46"/>
      </c>
      <c r="G455" s="55">
        <f t="shared" si="47"/>
      </c>
      <c r="H455" s="58">
        <f t="shared" si="48"/>
      </c>
    </row>
    <row r="456" spans="2:8" ht="12.75">
      <c r="B456" s="28">
        <f t="shared" si="42"/>
      </c>
      <c r="C456" s="38">
        <f t="shared" si="43"/>
      </c>
      <c r="D456" s="42">
        <f t="shared" si="44"/>
      </c>
      <c r="E456" s="106">
        <f t="shared" si="45"/>
      </c>
      <c r="F456" s="106">
        <f t="shared" si="46"/>
      </c>
      <c r="G456" s="55">
        <f t="shared" si="47"/>
      </c>
      <c r="H456" s="58">
        <f t="shared" si="48"/>
      </c>
    </row>
    <row r="457" spans="2:8" ht="12.75">
      <c r="B457" s="28">
        <f t="shared" si="42"/>
      </c>
      <c r="C457" s="38">
        <f t="shared" si="43"/>
      </c>
      <c r="D457" s="42">
        <f t="shared" si="44"/>
      </c>
      <c r="E457" s="106">
        <f t="shared" si="45"/>
      </c>
      <c r="F457" s="106">
        <f t="shared" si="46"/>
      </c>
      <c r="G457" s="55">
        <f t="shared" si="47"/>
      </c>
      <c r="H457" s="58">
        <f t="shared" si="48"/>
      </c>
    </row>
    <row r="458" spans="2:8" ht="12.75">
      <c r="B458" s="28">
        <f t="shared" si="42"/>
      </c>
      <c r="C458" s="38">
        <f t="shared" si="43"/>
      </c>
      <c r="D458" s="42">
        <f t="shared" si="44"/>
      </c>
      <c r="E458" s="106">
        <f t="shared" si="45"/>
      </c>
      <c r="F458" s="106">
        <f t="shared" si="46"/>
      </c>
      <c r="G458" s="55">
        <f t="shared" si="47"/>
      </c>
      <c r="H458" s="58">
        <f t="shared" si="48"/>
      </c>
    </row>
    <row r="459" spans="2:8" ht="12.75">
      <c r="B459" s="28">
        <f t="shared" si="42"/>
      </c>
      <c r="C459" s="38">
        <f t="shared" si="43"/>
      </c>
      <c r="D459" s="42">
        <f t="shared" si="44"/>
      </c>
      <c r="E459" s="106">
        <f t="shared" si="45"/>
      </c>
      <c r="F459" s="106">
        <f t="shared" si="46"/>
      </c>
      <c r="G459" s="55">
        <f t="shared" si="47"/>
      </c>
      <c r="H459" s="58">
        <f t="shared" si="48"/>
      </c>
    </row>
    <row r="460" spans="2:8" ht="12.75">
      <c r="B460" s="28">
        <f t="shared" si="42"/>
      </c>
      <c r="C460" s="38">
        <f t="shared" si="43"/>
      </c>
      <c r="D460" s="42">
        <f t="shared" si="44"/>
      </c>
      <c r="E460" s="106">
        <f t="shared" si="45"/>
      </c>
      <c r="F460" s="106">
        <f t="shared" si="46"/>
      </c>
      <c r="G460" s="55">
        <f t="shared" si="47"/>
      </c>
      <c r="H460" s="58">
        <f t="shared" si="48"/>
      </c>
    </row>
    <row r="461" spans="2:8" ht="12.75">
      <c r="B461" s="28">
        <f t="shared" si="42"/>
      </c>
      <c r="C461" s="38">
        <f t="shared" si="43"/>
      </c>
      <c r="D461" s="42">
        <f t="shared" si="44"/>
      </c>
      <c r="E461" s="106">
        <f t="shared" si="45"/>
      </c>
      <c r="F461" s="106">
        <f t="shared" si="46"/>
      </c>
      <c r="G461" s="55">
        <f t="shared" si="47"/>
      </c>
      <c r="H461" s="58">
        <f t="shared" si="48"/>
      </c>
    </row>
    <row r="462" spans="2:8" ht="12.75">
      <c r="B462" s="28">
        <f t="shared" si="42"/>
      </c>
      <c r="C462" s="38">
        <f t="shared" si="43"/>
      </c>
      <c r="D462" s="42">
        <f t="shared" si="44"/>
      </c>
      <c r="E462" s="106">
        <f t="shared" si="45"/>
      </c>
      <c r="F462" s="106">
        <f t="shared" si="46"/>
      </c>
      <c r="G462" s="55">
        <f t="shared" si="47"/>
      </c>
      <c r="H462" s="58">
        <f t="shared" si="48"/>
      </c>
    </row>
    <row r="463" spans="2:8" ht="12.75">
      <c r="B463" s="28">
        <f t="shared" si="42"/>
      </c>
      <c r="C463" s="38">
        <f t="shared" si="43"/>
      </c>
      <c r="D463" s="42">
        <f t="shared" si="44"/>
      </c>
      <c r="E463" s="106">
        <f t="shared" si="45"/>
      </c>
      <c r="F463" s="106">
        <f t="shared" si="46"/>
      </c>
      <c r="G463" s="55">
        <f t="shared" si="47"/>
      </c>
      <c r="H463" s="58">
        <f t="shared" si="48"/>
      </c>
    </row>
    <row r="464" spans="2:8" ht="12.75">
      <c r="B464" s="28">
        <f t="shared" si="42"/>
      </c>
      <c r="C464" s="38">
        <f t="shared" si="43"/>
      </c>
      <c r="D464" s="42">
        <f t="shared" si="44"/>
      </c>
      <c r="E464" s="106">
        <f t="shared" si="45"/>
      </c>
      <c r="F464" s="106">
        <f t="shared" si="46"/>
      </c>
      <c r="G464" s="55">
        <f t="shared" si="47"/>
      </c>
      <c r="H464" s="58">
        <f t="shared" si="48"/>
      </c>
    </row>
    <row r="465" spans="2:8" ht="12.75">
      <c r="B465" s="28">
        <f t="shared" si="42"/>
      </c>
      <c r="C465" s="38">
        <f t="shared" si="43"/>
      </c>
      <c r="D465" s="42">
        <f t="shared" si="44"/>
      </c>
      <c r="E465" s="106">
        <f t="shared" si="45"/>
      </c>
      <c r="F465" s="106">
        <f t="shared" si="46"/>
      </c>
      <c r="G465" s="55">
        <f t="shared" si="47"/>
      </c>
      <c r="H465" s="58">
        <f t="shared" si="48"/>
      </c>
    </row>
    <row r="466" spans="2:8" ht="12.75">
      <c r="B466" s="28">
        <f t="shared" si="42"/>
      </c>
      <c r="C466" s="38">
        <f t="shared" si="43"/>
      </c>
      <c r="D466" s="42">
        <f t="shared" si="44"/>
      </c>
      <c r="E466" s="106">
        <f t="shared" si="45"/>
      </c>
      <c r="F466" s="106">
        <f t="shared" si="46"/>
      </c>
      <c r="G466" s="55">
        <f t="shared" si="47"/>
      </c>
      <c r="H466" s="58">
        <f t="shared" si="48"/>
      </c>
    </row>
    <row r="467" spans="2:8" ht="12.75">
      <c r="B467" s="28">
        <f t="shared" si="42"/>
      </c>
      <c r="C467" s="38">
        <f t="shared" si="43"/>
      </c>
      <c r="D467" s="42">
        <f t="shared" si="44"/>
      </c>
      <c r="E467" s="106">
        <f t="shared" si="45"/>
      </c>
      <c r="F467" s="106">
        <f t="shared" si="46"/>
      </c>
      <c r="G467" s="55">
        <f t="shared" si="47"/>
      </c>
      <c r="H467" s="58">
        <f t="shared" si="48"/>
      </c>
    </row>
    <row r="468" spans="2:8" ht="12.75">
      <c r="B468" s="28">
        <f t="shared" si="42"/>
      </c>
      <c r="C468" s="38">
        <f t="shared" si="43"/>
      </c>
      <c r="D468" s="42">
        <f t="shared" si="44"/>
      </c>
      <c r="E468" s="106">
        <f t="shared" si="45"/>
      </c>
      <c r="F468" s="106">
        <f t="shared" si="46"/>
      </c>
      <c r="G468" s="55">
        <f t="shared" si="47"/>
      </c>
      <c r="H468" s="58">
        <f t="shared" si="48"/>
      </c>
    </row>
    <row r="469" spans="2:8" ht="12.75">
      <c r="B469" s="28">
        <f t="shared" si="42"/>
      </c>
      <c r="C469" s="38">
        <f t="shared" si="43"/>
      </c>
      <c r="D469" s="42">
        <f t="shared" si="44"/>
      </c>
      <c r="E469" s="106">
        <f t="shared" si="45"/>
      </c>
      <c r="F469" s="106">
        <f t="shared" si="46"/>
      </c>
      <c r="G469" s="55">
        <f t="shared" si="47"/>
      </c>
      <c r="H469" s="58">
        <f t="shared" si="48"/>
      </c>
    </row>
    <row r="470" spans="2:8" ht="12.75">
      <c r="B470" s="28">
        <f t="shared" si="42"/>
      </c>
      <c r="C470" s="38">
        <f t="shared" si="43"/>
      </c>
      <c r="D470" s="42">
        <f t="shared" si="44"/>
      </c>
      <c r="E470" s="106">
        <f t="shared" si="45"/>
      </c>
      <c r="F470" s="106">
        <f t="shared" si="46"/>
      </c>
      <c r="G470" s="55">
        <f t="shared" si="47"/>
      </c>
      <c r="H470" s="58">
        <f t="shared" si="48"/>
      </c>
    </row>
    <row r="471" spans="2:8" ht="12.75">
      <c r="B471" s="28">
        <f t="shared" si="42"/>
      </c>
      <c r="C471" s="38">
        <f t="shared" si="43"/>
      </c>
      <c r="D471" s="42">
        <f t="shared" si="44"/>
      </c>
      <c r="E471" s="106">
        <f t="shared" si="45"/>
      </c>
      <c r="F471" s="106">
        <f t="shared" si="46"/>
      </c>
      <c r="G471" s="55">
        <f t="shared" si="47"/>
      </c>
      <c r="H471" s="58">
        <f t="shared" si="48"/>
      </c>
    </row>
    <row r="472" spans="2:8" ht="12.75">
      <c r="B472" s="28">
        <f t="shared" si="42"/>
      </c>
      <c r="C472" s="38">
        <f t="shared" si="43"/>
      </c>
      <c r="D472" s="42">
        <f t="shared" si="44"/>
      </c>
      <c r="E472" s="106">
        <f t="shared" si="45"/>
      </c>
      <c r="F472" s="106">
        <f t="shared" si="46"/>
      </c>
      <c r="G472" s="55">
        <f t="shared" si="47"/>
      </c>
      <c r="H472" s="58">
        <f t="shared" si="48"/>
      </c>
    </row>
    <row r="473" spans="2:8" ht="12.75">
      <c r="B473" s="28">
        <f aca="true" t="shared" si="49" ref="B473:B536">pagam.Num</f>
      </c>
      <c r="C473" s="38">
        <f aca="true" t="shared" si="50" ref="C473:C536">Mostra.Data</f>
      </c>
      <c r="D473" s="42">
        <f aca="true" t="shared" si="51" ref="D473:D536">Bil.Iniz</f>
      </c>
      <c r="E473" s="106">
        <f aca="true" t="shared" si="52" ref="E473:E536">Interesse</f>
      </c>
      <c r="F473" s="106">
        <f aca="true" t="shared" si="53" ref="F473:F536">Capitale</f>
      </c>
      <c r="G473" s="55">
        <f aca="true" t="shared" si="54" ref="G473:G536">Bilancio.finale</f>
      </c>
      <c r="H473" s="58">
        <f aca="true" t="shared" si="55" ref="H473:H536">Interesse.Comp</f>
      </c>
    </row>
    <row r="474" spans="2:8" ht="12.75">
      <c r="B474" s="28">
        <f t="shared" si="49"/>
      </c>
      <c r="C474" s="38">
        <f t="shared" si="50"/>
      </c>
      <c r="D474" s="42">
        <f t="shared" si="51"/>
      </c>
      <c r="E474" s="106">
        <f t="shared" si="52"/>
      </c>
      <c r="F474" s="106">
        <f t="shared" si="53"/>
      </c>
      <c r="G474" s="55">
        <f t="shared" si="54"/>
      </c>
      <c r="H474" s="58">
        <f t="shared" si="55"/>
      </c>
    </row>
    <row r="475" spans="2:8" ht="12.75">
      <c r="B475" s="28">
        <f t="shared" si="49"/>
      </c>
      <c r="C475" s="38">
        <f t="shared" si="50"/>
      </c>
      <c r="D475" s="42">
        <f t="shared" si="51"/>
      </c>
      <c r="E475" s="106">
        <f t="shared" si="52"/>
      </c>
      <c r="F475" s="106">
        <f t="shared" si="53"/>
      </c>
      <c r="G475" s="55">
        <f t="shared" si="54"/>
      </c>
      <c r="H475" s="58">
        <f t="shared" si="55"/>
      </c>
    </row>
    <row r="476" spans="2:8" ht="12.75">
      <c r="B476" s="28">
        <f t="shared" si="49"/>
      </c>
      <c r="C476" s="38">
        <f t="shared" si="50"/>
      </c>
      <c r="D476" s="42">
        <f t="shared" si="51"/>
      </c>
      <c r="E476" s="106">
        <f t="shared" si="52"/>
      </c>
      <c r="F476" s="106">
        <f t="shared" si="53"/>
      </c>
      <c r="G476" s="55">
        <f t="shared" si="54"/>
      </c>
      <c r="H476" s="58">
        <f t="shared" si="55"/>
      </c>
    </row>
    <row r="477" spans="2:8" ht="12.75">
      <c r="B477" s="28">
        <f t="shared" si="49"/>
      </c>
      <c r="C477" s="38">
        <f t="shared" si="50"/>
      </c>
      <c r="D477" s="42">
        <f t="shared" si="51"/>
      </c>
      <c r="E477" s="106">
        <f t="shared" si="52"/>
      </c>
      <c r="F477" s="106">
        <f t="shared" si="53"/>
      </c>
      <c r="G477" s="55">
        <f t="shared" si="54"/>
      </c>
      <c r="H477" s="58">
        <f t="shared" si="55"/>
      </c>
    </row>
    <row r="478" spans="2:8" ht="12.75">
      <c r="B478" s="28">
        <f t="shared" si="49"/>
      </c>
      <c r="C478" s="38">
        <f t="shared" si="50"/>
      </c>
      <c r="D478" s="42">
        <f t="shared" si="51"/>
      </c>
      <c r="E478" s="106">
        <f t="shared" si="52"/>
      </c>
      <c r="F478" s="106">
        <f t="shared" si="53"/>
      </c>
      <c r="G478" s="55">
        <f t="shared" si="54"/>
      </c>
      <c r="H478" s="58">
        <f t="shared" si="55"/>
      </c>
    </row>
    <row r="479" spans="2:8" ht="12.75">
      <c r="B479" s="28">
        <f t="shared" si="49"/>
      </c>
      <c r="C479" s="38">
        <f t="shared" si="50"/>
      </c>
      <c r="D479" s="42">
        <f t="shared" si="51"/>
      </c>
      <c r="E479" s="106">
        <f t="shared" si="52"/>
      </c>
      <c r="F479" s="106">
        <f t="shared" si="53"/>
      </c>
      <c r="G479" s="55">
        <f t="shared" si="54"/>
      </c>
      <c r="H479" s="58">
        <f t="shared" si="55"/>
      </c>
    </row>
    <row r="480" spans="2:8" ht="12.75">
      <c r="B480" s="28">
        <f t="shared" si="49"/>
      </c>
      <c r="C480" s="38">
        <f t="shared" si="50"/>
      </c>
      <c r="D480" s="42">
        <f t="shared" si="51"/>
      </c>
      <c r="E480" s="106">
        <f t="shared" si="52"/>
      </c>
      <c r="F480" s="106">
        <f t="shared" si="53"/>
      </c>
      <c r="G480" s="55">
        <f t="shared" si="54"/>
      </c>
      <c r="H480" s="58">
        <f t="shared" si="55"/>
      </c>
    </row>
    <row r="481" spans="2:8" ht="12.75">
      <c r="B481" s="28">
        <f t="shared" si="49"/>
      </c>
      <c r="C481" s="38">
        <f t="shared" si="50"/>
      </c>
      <c r="D481" s="42">
        <f t="shared" si="51"/>
      </c>
      <c r="E481" s="106">
        <f t="shared" si="52"/>
      </c>
      <c r="F481" s="106">
        <f t="shared" si="53"/>
      </c>
      <c r="G481" s="55">
        <f t="shared" si="54"/>
      </c>
      <c r="H481" s="58">
        <f t="shared" si="55"/>
      </c>
    </row>
    <row r="482" spans="2:8" ht="12.75">
      <c r="B482" s="28">
        <f t="shared" si="49"/>
      </c>
      <c r="C482" s="38">
        <f t="shared" si="50"/>
      </c>
      <c r="D482" s="42">
        <f t="shared" si="51"/>
      </c>
      <c r="E482" s="106">
        <f t="shared" si="52"/>
      </c>
      <c r="F482" s="106">
        <f t="shared" si="53"/>
      </c>
      <c r="G482" s="55">
        <f t="shared" si="54"/>
      </c>
      <c r="H482" s="58">
        <f t="shared" si="55"/>
      </c>
    </row>
    <row r="483" spans="2:8" ht="12.75">
      <c r="B483" s="28">
        <f t="shared" si="49"/>
      </c>
      <c r="C483" s="38">
        <f t="shared" si="50"/>
      </c>
      <c r="D483" s="42">
        <f t="shared" si="51"/>
      </c>
      <c r="E483" s="106">
        <f t="shared" si="52"/>
      </c>
      <c r="F483" s="106">
        <f t="shared" si="53"/>
      </c>
      <c r="G483" s="55">
        <f t="shared" si="54"/>
      </c>
      <c r="H483" s="58">
        <f t="shared" si="55"/>
      </c>
    </row>
    <row r="484" spans="2:8" ht="12.75">
      <c r="B484" s="28">
        <f t="shared" si="49"/>
      </c>
      <c r="C484" s="38">
        <f t="shared" si="50"/>
      </c>
      <c r="D484" s="42">
        <f t="shared" si="51"/>
      </c>
      <c r="E484" s="106">
        <f t="shared" si="52"/>
      </c>
      <c r="F484" s="106">
        <f t="shared" si="53"/>
      </c>
      <c r="G484" s="55">
        <f t="shared" si="54"/>
      </c>
      <c r="H484" s="58">
        <f t="shared" si="55"/>
      </c>
    </row>
    <row r="485" spans="2:8" ht="12.75">
      <c r="B485" s="28">
        <f t="shared" si="49"/>
      </c>
      <c r="C485" s="38">
        <f t="shared" si="50"/>
      </c>
      <c r="D485" s="42">
        <f t="shared" si="51"/>
      </c>
      <c r="E485" s="106">
        <f t="shared" si="52"/>
      </c>
      <c r="F485" s="106">
        <f t="shared" si="53"/>
      </c>
      <c r="G485" s="55">
        <f t="shared" si="54"/>
      </c>
      <c r="H485" s="58">
        <f t="shared" si="55"/>
      </c>
    </row>
    <row r="486" spans="2:8" ht="12.75">
      <c r="B486" s="28">
        <f t="shared" si="49"/>
      </c>
      <c r="C486" s="38">
        <f t="shared" si="50"/>
      </c>
      <c r="D486" s="42">
        <f t="shared" si="51"/>
      </c>
      <c r="E486" s="106">
        <f t="shared" si="52"/>
      </c>
      <c r="F486" s="106">
        <f t="shared" si="53"/>
      </c>
      <c r="G486" s="55">
        <f t="shared" si="54"/>
      </c>
      <c r="H486" s="58">
        <f t="shared" si="55"/>
      </c>
    </row>
    <row r="487" spans="2:8" ht="12.75">
      <c r="B487" s="28">
        <f t="shared" si="49"/>
      </c>
      <c r="C487" s="38">
        <f t="shared" si="50"/>
      </c>
      <c r="D487" s="42">
        <f t="shared" si="51"/>
      </c>
      <c r="E487" s="106">
        <f t="shared" si="52"/>
      </c>
      <c r="F487" s="106">
        <f t="shared" si="53"/>
      </c>
      <c r="G487" s="55">
        <f t="shared" si="54"/>
      </c>
      <c r="H487" s="58">
        <f t="shared" si="55"/>
      </c>
    </row>
    <row r="488" spans="2:8" ht="12.75">
      <c r="B488" s="28">
        <f t="shared" si="49"/>
      </c>
      <c r="C488" s="38">
        <f t="shared" si="50"/>
      </c>
      <c r="D488" s="42">
        <f t="shared" si="51"/>
      </c>
      <c r="E488" s="106">
        <f t="shared" si="52"/>
      </c>
      <c r="F488" s="106">
        <f t="shared" si="53"/>
      </c>
      <c r="G488" s="55">
        <f t="shared" si="54"/>
      </c>
      <c r="H488" s="58">
        <f t="shared" si="55"/>
      </c>
    </row>
    <row r="489" spans="2:8" ht="12.75">
      <c r="B489" s="28">
        <f t="shared" si="49"/>
      </c>
      <c r="C489" s="38">
        <f t="shared" si="50"/>
      </c>
      <c r="D489" s="42">
        <f t="shared" si="51"/>
      </c>
      <c r="E489" s="106">
        <f t="shared" si="52"/>
      </c>
      <c r="F489" s="106">
        <f t="shared" si="53"/>
      </c>
      <c r="G489" s="55">
        <f t="shared" si="54"/>
      </c>
      <c r="H489" s="58">
        <f t="shared" si="55"/>
      </c>
    </row>
    <row r="490" spans="2:8" ht="12.75">
      <c r="B490" s="28">
        <f t="shared" si="49"/>
      </c>
      <c r="C490" s="38">
        <f t="shared" si="50"/>
      </c>
      <c r="D490" s="42">
        <f t="shared" si="51"/>
      </c>
      <c r="E490" s="106">
        <f t="shared" si="52"/>
      </c>
      <c r="F490" s="106">
        <f t="shared" si="53"/>
      </c>
      <c r="G490" s="55">
        <f t="shared" si="54"/>
      </c>
      <c r="H490" s="58">
        <f t="shared" si="55"/>
      </c>
    </row>
    <row r="491" spans="2:8" ht="12.75">
      <c r="B491" s="28">
        <f t="shared" si="49"/>
      </c>
      <c r="C491" s="38">
        <f t="shared" si="50"/>
      </c>
      <c r="D491" s="42">
        <f t="shared" si="51"/>
      </c>
      <c r="E491" s="106">
        <f t="shared" si="52"/>
      </c>
      <c r="F491" s="106">
        <f t="shared" si="53"/>
      </c>
      <c r="G491" s="55">
        <f t="shared" si="54"/>
      </c>
      <c r="H491" s="58">
        <f t="shared" si="55"/>
      </c>
    </row>
    <row r="492" spans="2:8" ht="12.75">
      <c r="B492" s="28">
        <f t="shared" si="49"/>
      </c>
      <c r="C492" s="38">
        <f t="shared" si="50"/>
      </c>
      <c r="D492" s="42">
        <f t="shared" si="51"/>
      </c>
      <c r="E492" s="106">
        <f t="shared" si="52"/>
      </c>
      <c r="F492" s="106">
        <f t="shared" si="53"/>
      </c>
      <c r="G492" s="55">
        <f t="shared" si="54"/>
      </c>
      <c r="H492" s="58">
        <f t="shared" si="55"/>
      </c>
    </row>
    <row r="493" spans="2:8" ht="12.75">
      <c r="B493" s="28">
        <f t="shared" si="49"/>
      </c>
      <c r="C493" s="38">
        <f t="shared" si="50"/>
      </c>
      <c r="D493" s="42">
        <f t="shared" si="51"/>
      </c>
      <c r="E493" s="106">
        <f t="shared" si="52"/>
      </c>
      <c r="F493" s="106">
        <f t="shared" si="53"/>
      </c>
      <c r="G493" s="55">
        <f t="shared" si="54"/>
      </c>
      <c r="H493" s="58">
        <f t="shared" si="55"/>
      </c>
    </row>
    <row r="494" spans="2:8" ht="12.75">
      <c r="B494" s="28">
        <f t="shared" si="49"/>
      </c>
      <c r="C494" s="38">
        <f t="shared" si="50"/>
      </c>
      <c r="D494" s="42">
        <f t="shared" si="51"/>
      </c>
      <c r="E494" s="106">
        <f t="shared" si="52"/>
      </c>
      <c r="F494" s="106">
        <f t="shared" si="53"/>
      </c>
      <c r="G494" s="55">
        <f t="shared" si="54"/>
      </c>
      <c r="H494" s="58">
        <f t="shared" si="55"/>
      </c>
    </row>
    <row r="495" spans="2:8" ht="12.75">
      <c r="B495" s="28">
        <f t="shared" si="49"/>
      </c>
      <c r="C495" s="38">
        <f t="shared" si="50"/>
      </c>
      <c r="D495" s="42">
        <f t="shared" si="51"/>
      </c>
      <c r="E495" s="106">
        <f t="shared" si="52"/>
      </c>
      <c r="F495" s="106">
        <f t="shared" si="53"/>
      </c>
      <c r="G495" s="55">
        <f t="shared" si="54"/>
      </c>
      <c r="H495" s="58">
        <f t="shared" si="55"/>
      </c>
    </row>
    <row r="496" spans="2:8" ht="12.75">
      <c r="B496" s="28">
        <f t="shared" si="49"/>
      </c>
      <c r="C496" s="38">
        <f t="shared" si="50"/>
      </c>
      <c r="D496" s="42">
        <f t="shared" si="51"/>
      </c>
      <c r="E496" s="106">
        <f t="shared" si="52"/>
      </c>
      <c r="F496" s="106">
        <f t="shared" si="53"/>
      </c>
      <c r="G496" s="55">
        <f t="shared" si="54"/>
      </c>
      <c r="H496" s="58">
        <f t="shared" si="55"/>
      </c>
    </row>
    <row r="497" spans="2:8" ht="12.75">
      <c r="B497" s="28">
        <f t="shared" si="49"/>
      </c>
      <c r="C497" s="38">
        <f t="shared" si="50"/>
      </c>
      <c r="D497" s="42">
        <f t="shared" si="51"/>
      </c>
      <c r="E497" s="106">
        <f t="shared" si="52"/>
      </c>
      <c r="F497" s="106">
        <f t="shared" si="53"/>
      </c>
      <c r="G497" s="55">
        <f t="shared" si="54"/>
      </c>
      <c r="H497" s="58">
        <f t="shared" si="55"/>
      </c>
    </row>
    <row r="498" spans="2:8" ht="12.75">
      <c r="B498" s="28">
        <f t="shared" si="49"/>
      </c>
      <c r="C498" s="38">
        <f t="shared" si="50"/>
      </c>
      <c r="D498" s="42">
        <f t="shared" si="51"/>
      </c>
      <c r="E498" s="106">
        <f t="shared" si="52"/>
      </c>
      <c r="F498" s="106">
        <f t="shared" si="53"/>
      </c>
      <c r="G498" s="55">
        <f t="shared" si="54"/>
      </c>
      <c r="H498" s="58">
        <f t="shared" si="55"/>
      </c>
    </row>
    <row r="499" spans="2:8" ht="12.75">
      <c r="B499" s="28">
        <f t="shared" si="49"/>
      </c>
      <c r="C499" s="38">
        <f t="shared" si="50"/>
      </c>
      <c r="D499" s="42">
        <f t="shared" si="51"/>
      </c>
      <c r="E499" s="106">
        <f t="shared" si="52"/>
      </c>
      <c r="F499" s="106">
        <f t="shared" si="53"/>
      </c>
      <c r="G499" s="55">
        <f t="shared" si="54"/>
      </c>
      <c r="H499" s="58">
        <f t="shared" si="55"/>
      </c>
    </row>
    <row r="500" spans="2:8" ht="12.75">
      <c r="B500" s="28">
        <f t="shared" si="49"/>
      </c>
      <c r="C500" s="38">
        <f t="shared" si="50"/>
      </c>
      <c r="D500" s="42">
        <f t="shared" si="51"/>
      </c>
      <c r="E500" s="106">
        <f t="shared" si="52"/>
      </c>
      <c r="F500" s="106">
        <f t="shared" si="53"/>
      </c>
      <c r="G500" s="55">
        <f t="shared" si="54"/>
      </c>
      <c r="H500" s="58">
        <f t="shared" si="55"/>
      </c>
    </row>
    <row r="501" spans="2:8" ht="12.75">
      <c r="B501" s="28">
        <f t="shared" si="49"/>
      </c>
      <c r="C501" s="38">
        <f t="shared" si="50"/>
      </c>
      <c r="D501" s="42">
        <f t="shared" si="51"/>
      </c>
      <c r="E501" s="106">
        <f t="shared" si="52"/>
      </c>
      <c r="F501" s="106">
        <f t="shared" si="53"/>
      </c>
      <c r="G501" s="55">
        <f t="shared" si="54"/>
      </c>
      <c r="H501" s="58">
        <f t="shared" si="55"/>
      </c>
    </row>
    <row r="502" spans="2:8" ht="12.75">
      <c r="B502" s="28">
        <f t="shared" si="49"/>
      </c>
      <c r="C502" s="38">
        <f t="shared" si="50"/>
      </c>
      <c r="D502" s="42">
        <f t="shared" si="51"/>
      </c>
      <c r="E502" s="106">
        <f t="shared" si="52"/>
      </c>
      <c r="F502" s="106">
        <f t="shared" si="53"/>
      </c>
      <c r="G502" s="55">
        <f t="shared" si="54"/>
      </c>
      <c r="H502" s="58">
        <f t="shared" si="55"/>
      </c>
    </row>
    <row r="503" spans="2:8" ht="12.75">
      <c r="B503" s="28">
        <f t="shared" si="49"/>
      </c>
      <c r="C503" s="38">
        <f t="shared" si="50"/>
      </c>
      <c r="D503" s="42">
        <f t="shared" si="51"/>
      </c>
      <c r="E503" s="106">
        <f t="shared" si="52"/>
      </c>
      <c r="F503" s="106">
        <f t="shared" si="53"/>
      </c>
      <c r="G503" s="55">
        <f t="shared" si="54"/>
      </c>
      <c r="H503" s="58">
        <f t="shared" si="55"/>
      </c>
    </row>
    <row r="504" spans="2:8" ht="12.75">
      <c r="B504" s="28">
        <f t="shared" si="49"/>
      </c>
      <c r="C504" s="38">
        <f t="shared" si="50"/>
      </c>
      <c r="D504" s="42">
        <f t="shared" si="51"/>
      </c>
      <c r="E504" s="106">
        <f t="shared" si="52"/>
      </c>
      <c r="F504" s="106">
        <f t="shared" si="53"/>
      </c>
      <c r="G504" s="55">
        <f t="shared" si="54"/>
      </c>
      <c r="H504" s="58">
        <f t="shared" si="55"/>
      </c>
    </row>
    <row r="505" spans="2:8" ht="12.75">
      <c r="B505" s="28">
        <f t="shared" si="49"/>
      </c>
      <c r="C505" s="38">
        <f t="shared" si="50"/>
      </c>
      <c r="D505" s="42">
        <f t="shared" si="51"/>
      </c>
      <c r="E505" s="106">
        <f t="shared" si="52"/>
      </c>
      <c r="F505" s="106">
        <f t="shared" si="53"/>
      </c>
      <c r="G505" s="55">
        <f t="shared" si="54"/>
      </c>
      <c r="H505" s="58">
        <f t="shared" si="55"/>
      </c>
    </row>
    <row r="506" spans="2:8" ht="12.75">
      <c r="B506" s="28">
        <f t="shared" si="49"/>
      </c>
      <c r="C506" s="38">
        <f t="shared" si="50"/>
      </c>
      <c r="D506" s="42">
        <f t="shared" si="51"/>
      </c>
      <c r="E506" s="106">
        <f t="shared" si="52"/>
      </c>
      <c r="F506" s="106">
        <f t="shared" si="53"/>
      </c>
      <c r="G506" s="55">
        <f t="shared" si="54"/>
      </c>
      <c r="H506" s="58">
        <f t="shared" si="55"/>
      </c>
    </row>
    <row r="507" spans="2:8" ht="12.75">
      <c r="B507" s="28">
        <f t="shared" si="49"/>
      </c>
      <c r="C507" s="38">
        <f t="shared" si="50"/>
      </c>
      <c r="D507" s="42">
        <f t="shared" si="51"/>
      </c>
      <c r="E507" s="106">
        <f t="shared" si="52"/>
      </c>
      <c r="F507" s="106">
        <f t="shared" si="53"/>
      </c>
      <c r="G507" s="55">
        <f t="shared" si="54"/>
      </c>
      <c r="H507" s="58">
        <f t="shared" si="55"/>
      </c>
    </row>
    <row r="508" spans="2:8" ht="12.75">
      <c r="B508" s="28">
        <f t="shared" si="49"/>
      </c>
      <c r="C508" s="38">
        <f t="shared" si="50"/>
      </c>
      <c r="D508" s="42">
        <f t="shared" si="51"/>
      </c>
      <c r="E508" s="106">
        <f t="shared" si="52"/>
      </c>
      <c r="F508" s="106">
        <f t="shared" si="53"/>
      </c>
      <c r="G508" s="55">
        <f t="shared" si="54"/>
      </c>
      <c r="H508" s="58">
        <f t="shared" si="55"/>
      </c>
    </row>
    <row r="509" spans="2:8" ht="12.75">
      <c r="B509" s="28">
        <f t="shared" si="49"/>
      </c>
      <c r="C509" s="38">
        <f t="shared" si="50"/>
      </c>
      <c r="D509" s="42">
        <f t="shared" si="51"/>
      </c>
      <c r="E509" s="106">
        <f t="shared" si="52"/>
      </c>
      <c r="F509" s="106">
        <f t="shared" si="53"/>
      </c>
      <c r="G509" s="55">
        <f t="shared" si="54"/>
      </c>
      <c r="H509" s="58">
        <f t="shared" si="55"/>
      </c>
    </row>
    <row r="510" spans="2:8" ht="12.75">
      <c r="B510" s="28">
        <f t="shared" si="49"/>
      </c>
      <c r="C510" s="38">
        <f t="shared" si="50"/>
      </c>
      <c r="D510" s="42">
        <f t="shared" si="51"/>
      </c>
      <c r="E510" s="106">
        <f t="shared" si="52"/>
      </c>
      <c r="F510" s="106">
        <f t="shared" si="53"/>
      </c>
      <c r="G510" s="55">
        <f t="shared" si="54"/>
      </c>
      <c r="H510" s="58">
        <f t="shared" si="55"/>
      </c>
    </row>
    <row r="511" spans="2:8" ht="12.75">
      <c r="B511" s="28">
        <f t="shared" si="49"/>
      </c>
      <c r="C511" s="38">
        <f t="shared" si="50"/>
      </c>
      <c r="D511" s="42">
        <f t="shared" si="51"/>
      </c>
      <c r="E511" s="106">
        <f t="shared" si="52"/>
      </c>
      <c r="F511" s="106">
        <f t="shared" si="53"/>
      </c>
      <c r="G511" s="55">
        <f t="shared" si="54"/>
      </c>
      <c r="H511" s="58">
        <f t="shared" si="55"/>
      </c>
    </row>
    <row r="512" spans="2:8" ht="12.75">
      <c r="B512" s="28">
        <f t="shared" si="49"/>
      </c>
      <c r="C512" s="38">
        <f t="shared" si="50"/>
      </c>
      <c r="D512" s="42">
        <f t="shared" si="51"/>
      </c>
      <c r="E512" s="106">
        <f t="shared" si="52"/>
      </c>
      <c r="F512" s="106">
        <f t="shared" si="53"/>
      </c>
      <c r="G512" s="55">
        <f t="shared" si="54"/>
      </c>
      <c r="H512" s="58">
        <f t="shared" si="55"/>
      </c>
    </row>
    <row r="513" spans="2:8" ht="12.75">
      <c r="B513" s="28">
        <f t="shared" si="49"/>
      </c>
      <c r="C513" s="38">
        <f t="shared" si="50"/>
      </c>
      <c r="D513" s="42">
        <f t="shared" si="51"/>
      </c>
      <c r="E513" s="106">
        <f t="shared" si="52"/>
      </c>
      <c r="F513" s="106">
        <f t="shared" si="53"/>
      </c>
      <c r="G513" s="55">
        <f t="shared" si="54"/>
      </c>
      <c r="H513" s="58">
        <f t="shared" si="55"/>
      </c>
    </row>
    <row r="514" spans="2:8" ht="12.75">
      <c r="B514" s="28">
        <f t="shared" si="49"/>
      </c>
      <c r="C514" s="38">
        <f t="shared" si="50"/>
      </c>
      <c r="D514" s="42">
        <f t="shared" si="51"/>
      </c>
      <c r="E514" s="106">
        <f t="shared" si="52"/>
      </c>
      <c r="F514" s="106">
        <f t="shared" si="53"/>
      </c>
      <c r="G514" s="55">
        <f t="shared" si="54"/>
      </c>
      <c r="H514" s="58">
        <f t="shared" si="55"/>
      </c>
    </row>
    <row r="515" spans="2:8" ht="12.75">
      <c r="B515" s="28">
        <f t="shared" si="49"/>
      </c>
      <c r="C515" s="38">
        <f t="shared" si="50"/>
      </c>
      <c r="D515" s="42">
        <f t="shared" si="51"/>
      </c>
      <c r="E515" s="106">
        <f t="shared" si="52"/>
      </c>
      <c r="F515" s="106">
        <f t="shared" si="53"/>
      </c>
      <c r="G515" s="55">
        <f t="shared" si="54"/>
      </c>
      <c r="H515" s="58">
        <f t="shared" si="55"/>
      </c>
    </row>
    <row r="516" spans="2:8" ht="12.75">
      <c r="B516" s="28">
        <f t="shared" si="49"/>
      </c>
      <c r="C516" s="38">
        <f t="shared" si="50"/>
      </c>
      <c r="D516" s="42">
        <f t="shared" si="51"/>
      </c>
      <c r="E516" s="106">
        <f t="shared" si="52"/>
      </c>
      <c r="F516" s="106">
        <f t="shared" si="53"/>
      </c>
      <c r="G516" s="55">
        <f t="shared" si="54"/>
      </c>
      <c r="H516" s="58">
        <f t="shared" si="55"/>
      </c>
    </row>
    <row r="517" spans="2:8" ht="12.75">
      <c r="B517" s="28">
        <f t="shared" si="49"/>
      </c>
      <c r="C517" s="38">
        <f t="shared" si="50"/>
      </c>
      <c r="D517" s="42">
        <f t="shared" si="51"/>
      </c>
      <c r="E517" s="106">
        <f t="shared" si="52"/>
      </c>
      <c r="F517" s="106">
        <f t="shared" si="53"/>
      </c>
      <c r="G517" s="55">
        <f t="shared" si="54"/>
      </c>
      <c r="H517" s="58">
        <f t="shared" si="55"/>
      </c>
    </row>
    <row r="518" spans="2:8" ht="12.75">
      <c r="B518" s="28">
        <f t="shared" si="49"/>
      </c>
      <c r="C518" s="38">
        <f t="shared" si="50"/>
      </c>
      <c r="D518" s="42">
        <f t="shared" si="51"/>
      </c>
      <c r="E518" s="106">
        <f t="shared" si="52"/>
      </c>
      <c r="F518" s="106">
        <f t="shared" si="53"/>
      </c>
      <c r="G518" s="55">
        <f t="shared" si="54"/>
      </c>
      <c r="H518" s="58">
        <f t="shared" si="55"/>
      </c>
    </row>
    <row r="519" spans="2:8" ht="12.75">
      <c r="B519" s="28">
        <f t="shared" si="49"/>
      </c>
      <c r="C519" s="38">
        <f t="shared" si="50"/>
      </c>
      <c r="D519" s="42">
        <f t="shared" si="51"/>
      </c>
      <c r="E519" s="106">
        <f t="shared" si="52"/>
      </c>
      <c r="F519" s="106">
        <f t="shared" si="53"/>
      </c>
      <c r="G519" s="55">
        <f t="shared" si="54"/>
      </c>
      <c r="H519" s="58">
        <f t="shared" si="55"/>
      </c>
    </row>
    <row r="520" spans="2:8" ht="12.75">
      <c r="B520" s="28">
        <f t="shared" si="49"/>
      </c>
      <c r="C520" s="38">
        <f t="shared" si="50"/>
      </c>
      <c r="D520" s="42">
        <f t="shared" si="51"/>
      </c>
      <c r="E520" s="106">
        <f t="shared" si="52"/>
      </c>
      <c r="F520" s="106">
        <f t="shared" si="53"/>
      </c>
      <c r="G520" s="55">
        <f t="shared" si="54"/>
      </c>
      <c r="H520" s="58">
        <f t="shared" si="55"/>
      </c>
    </row>
    <row r="521" spans="2:8" ht="12.75">
      <c r="B521" s="28">
        <f t="shared" si="49"/>
      </c>
      <c r="C521" s="38">
        <f t="shared" si="50"/>
      </c>
      <c r="D521" s="42">
        <f t="shared" si="51"/>
      </c>
      <c r="E521" s="106">
        <f t="shared" si="52"/>
      </c>
      <c r="F521" s="106">
        <f t="shared" si="53"/>
      </c>
      <c r="G521" s="55">
        <f t="shared" si="54"/>
      </c>
      <c r="H521" s="58">
        <f t="shared" si="55"/>
      </c>
    </row>
    <row r="522" spans="2:8" ht="12.75">
      <c r="B522" s="28">
        <f t="shared" si="49"/>
      </c>
      <c r="C522" s="38">
        <f t="shared" si="50"/>
      </c>
      <c r="D522" s="42">
        <f t="shared" si="51"/>
      </c>
      <c r="E522" s="106">
        <f t="shared" si="52"/>
      </c>
      <c r="F522" s="106">
        <f t="shared" si="53"/>
      </c>
      <c r="G522" s="55">
        <f t="shared" si="54"/>
      </c>
      <c r="H522" s="58">
        <f t="shared" si="55"/>
      </c>
    </row>
    <row r="523" spans="2:8" ht="12.75">
      <c r="B523" s="28">
        <f t="shared" si="49"/>
      </c>
      <c r="C523" s="38">
        <f t="shared" si="50"/>
      </c>
      <c r="D523" s="42">
        <f t="shared" si="51"/>
      </c>
      <c r="E523" s="106">
        <f t="shared" si="52"/>
      </c>
      <c r="F523" s="106">
        <f t="shared" si="53"/>
      </c>
      <c r="G523" s="55">
        <f t="shared" si="54"/>
      </c>
      <c r="H523" s="58">
        <f t="shared" si="55"/>
      </c>
    </row>
    <row r="524" spans="2:8" ht="12.75">
      <c r="B524" s="28">
        <f t="shared" si="49"/>
      </c>
      <c r="C524" s="38">
        <f t="shared" si="50"/>
      </c>
      <c r="D524" s="42">
        <f t="shared" si="51"/>
      </c>
      <c r="E524" s="106">
        <f t="shared" si="52"/>
      </c>
      <c r="F524" s="106">
        <f t="shared" si="53"/>
      </c>
      <c r="G524" s="55">
        <f t="shared" si="54"/>
      </c>
      <c r="H524" s="58">
        <f t="shared" si="55"/>
      </c>
    </row>
    <row r="525" spans="2:8" ht="12.75">
      <c r="B525" s="28">
        <f t="shared" si="49"/>
      </c>
      <c r="C525" s="38">
        <f t="shared" si="50"/>
      </c>
      <c r="D525" s="42">
        <f t="shared" si="51"/>
      </c>
      <c r="E525" s="106">
        <f t="shared" si="52"/>
      </c>
      <c r="F525" s="106">
        <f t="shared" si="53"/>
      </c>
      <c r="G525" s="55">
        <f t="shared" si="54"/>
      </c>
      <c r="H525" s="58">
        <f t="shared" si="55"/>
      </c>
    </row>
    <row r="526" spans="2:8" ht="12.75">
      <c r="B526" s="28">
        <f t="shared" si="49"/>
      </c>
      <c r="C526" s="38">
        <f t="shared" si="50"/>
      </c>
      <c r="D526" s="42">
        <f t="shared" si="51"/>
      </c>
      <c r="E526" s="106">
        <f t="shared" si="52"/>
      </c>
      <c r="F526" s="106">
        <f t="shared" si="53"/>
      </c>
      <c r="G526" s="55">
        <f t="shared" si="54"/>
      </c>
      <c r="H526" s="58">
        <f t="shared" si="55"/>
      </c>
    </row>
    <row r="527" spans="2:8" ht="12.75">
      <c r="B527" s="28">
        <f t="shared" si="49"/>
      </c>
      <c r="C527" s="38">
        <f t="shared" si="50"/>
      </c>
      <c r="D527" s="42">
        <f t="shared" si="51"/>
      </c>
      <c r="E527" s="106">
        <f t="shared" si="52"/>
      </c>
      <c r="F527" s="106">
        <f t="shared" si="53"/>
      </c>
      <c r="G527" s="55">
        <f t="shared" si="54"/>
      </c>
      <c r="H527" s="58">
        <f t="shared" si="55"/>
      </c>
    </row>
    <row r="528" spans="2:8" ht="12.75">
      <c r="B528" s="28">
        <f t="shared" si="49"/>
      </c>
      <c r="C528" s="38">
        <f t="shared" si="50"/>
      </c>
      <c r="D528" s="42">
        <f t="shared" si="51"/>
      </c>
      <c r="E528" s="106">
        <f t="shared" si="52"/>
      </c>
      <c r="F528" s="106">
        <f t="shared" si="53"/>
      </c>
      <c r="G528" s="55">
        <f t="shared" si="54"/>
      </c>
      <c r="H528" s="58">
        <f t="shared" si="55"/>
      </c>
    </row>
    <row r="529" spans="2:8" ht="12.75">
      <c r="B529" s="28">
        <f t="shared" si="49"/>
      </c>
      <c r="C529" s="38">
        <f t="shared" si="50"/>
      </c>
      <c r="D529" s="42">
        <f t="shared" si="51"/>
      </c>
      <c r="E529" s="106">
        <f t="shared" si="52"/>
      </c>
      <c r="F529" s="106">
        <f t="shared" si="53"/>
      </c>
      <c r="G529" s="55">
        <f t="shared" si="54"/>
      </c>
      <c r="H529" s="58">
        <f t="shared" si="55"/>
      </c>
    </row>
    <row r="530" spans="2:8" ht="12.75">
      <c r="B530" s="28">
        <f t="shared" si="49"/>
      </c>
      <c r="C530" s="38">
        <f t="shared" si="50"/>
      </c>
      <c r="D530" s="42">
        <f t="shared" si="51"/>
      </c>
      <c r="E530" s="106">
        <f t="shared" si="52"/>
      </c>
      <c r="F530" s="106">
        <f t="shared" si="53"/>
      </c>
      <c r="G530" s="55">
        <f t="shared" si="54"/>
      </c>
      <c r="H530" s="58">
        <f t="shared" si="55"/>
      </c>
    </row>
    <row r="531" spans="2:8" ht="12.75">
      <c r="B531" s="28">
        <f t="shared" si="49"/>
      </c>
      <c r="C531" s="38">
        <f t="shared" si="50"/>
      </c>
      <c r="D531" s="42">
        <f t="shared" si="51"/>
      </c>
      <c r="E531" s="106">
        <f t="shared" si="52"/>
      </c>
      <c r="F531" s="106">
        <f t="shared" si="53"/>
      </c>
      <c r="G531" s="55">
        <f t="shared" si="54"/>
      </c>
      <c r="H531" s="58">
        <f t="shared" si="55"/>
      </c>
    </row>
    <row r="532" spans="2:8" ht="12.75">
      <c r="B532" s="28">
        <f t="shared" si="49"/>
      </c>
      <c r="C532" s="38">
        <f t="shared" si="50"/>
      </c>
      <c r="D532" s="42">
        <f t="shared" si="51"/>
      </c>
      <c r="E532" s="106">
        <f t="shared" si="52"/>
      </c>
      <c r="F532" s="106">
        <f t="shared" si="53"/>
      </c>
      <c r="G532" s="55">
        <f t="shared" si="54"/>
      </c>
      <c r="H532" s="58">
        <f t="shared" si="55"/>
      </c>
    </row>
    <row r="533" spans="2:8" ht="12.75">
      <c r="B533" s="28">
        <f t="shared" si="49"/>
      </c>
      <c r="C533" s="38">
        <f t="shared" si="50"/>
      </c>
      <c r="D533" s="42">
        <f t="shared" si="51"/>
      </c>
      <c r="E533" s="106">
        <f t="shared" si="52"/>
      </c>
      <c r="F533" s="106">
        <f t="shared" si="53"/>
      </c>
      <c r="G533" s="55">
        <f t="shared" si="54"/>
      </c>
      <c r="H533" s="58">
        <f t="shared" si="55"/>
      </c>
    </row>
    <row r="534" spans="2:8" ht="12.75">
      <c r="B534" s="28">
        <f t="shared" si="49"/>
      </c>
      <c r="C534" s="38">
        <f t="shared" si="50"/>
      </c>
      <c r="D534" s="42">
        <f t="shared" si="51"/>
      </c>
      <c r="E534" s="106">
        <f t="shared" si="52"/>
      </c>
      <c r="F534" s="106">
        <f t="shared" si="53"/>
      </c>
      <c r="G534" s="55">
        <f t="shared" si="54"/>
      </c>
      <c r="H534" s="58">
        <f t="shared" si="55"/>
      </c>
    </row>
    <row r="535" spans="2:8" ht="12.75">
      <c r="B535" s="28">
        <f t="shared" si="49"/>
      </c>
      <c r="C535" s="38">
        <f t="shared" si="50"/>
      </c>
      <c r="D535" s="42">
        <f t="shared" si="51"/>
      </c>
      <c r="E535" s="106">
        <f t="shared" si="52"/>
      </c>
      <c r="F535" s="106">
        <f t="shared" si="53"/>
      </c>
      <c r="G535" s="55">
        <f t="shared" si="54"/>
      </c>
      <c r="H535" s="58">
        <f t="shared" si="55"/>
      </c>
    </row>
    <row r="536" spans="2:8" ht="12.75">
      <c r="B536" s="28">
        <f t="shared" si="49"/>
      </c>
      <c r="C536" s="38">
        <f t="shared" si="50"/>
      </c>
      <c r="D536" s="42">
        <f t="shared" si="51"/>
      </c>
      <c r="E536" s="106">
        <f t="shared" si="52"/>
      </c>
      <c r="F536" s="106">
        <f t="shared" si="53"/>
      </c>
      <c r="G536" s="55">
        <f t="shared" si="54"/>
      </c>
      <c r="H536" s="58">
        <f t="shared" si="55"/>
      </c>
    </row>
    <row r="537" spans="2:8" ht="12.75">
      <c r="B537" s="28">
        <f aca="true" t="shared" si="56" ref="B537:B569">pagam.Num</f>
      </c>
      <c r="C537" s="38">
        <f aca="true" t="shared" si="57" ref="C537:C569">Mostra.Data</f>
      </c>
      <c r="D537" s="42">
        <f aca="true" t="shared" si="58" ref="D537:D569">Bil.Iniz</f>
      </c>
      <c r="E537" s="106">
        <f aca="true" t="shared" si="59" ref="E537:E569">Interesse</f>
      </c>
      <c r="F537" s="106">
        <f aca="true" t="shared" si="60" ref="F537:F569">Capitale</f>
      </c>
      <c r="G537" s="55">
        <f aca="true" t="shared" si="61" ref="G537:G569">Bilancio.finale</f>
      </c>
      <c r="H537" s="58">
        <f aca="true" t="shared" si="62" ref="H537:H569">Interesse.Comp</f>
      </c>
    </row>
    <row r="538" spans="2:8" ht="12.75">
      <c r="B538" s="28">
        <f t="shared" si="56"/>
      </c>
      <c r="C538" s="38">
        <f t="shared" si="57"/>
      </c>
      <c r="D538" s="42">
        <f t="shared" si="58"/>
      </c>
      <c r="E538" s="106">
        <f t="shared" si="59"/>
      </c>
      <c r="F538" s="106">
        <f t="shared" si="60"/>
      </c>
      <c r="G538" s="55">
        <f t="shared" si="61"/>
      </c>
      <c r="H538" s="58">
        <f t="shared" si="62"/>
      </c>
    </row>
    <row r="539" spans="2:8" ht="12.75">
      <c r="B539" s="28">
        <f t="shared" si="56"/>
      </c>
      <c r="C539" s="38">
        <f t="shared" si="57"/>
      </c>
      <c r="D539" s="42">
        <f t="shared" si="58"/>
      </c>
      <c r="E539" s="106">
        <f t="shared" si="59"/>
      </c>
      <c r="F539" s="106">
        <f t="shared" si="60"/>
      </c>
      <c r="G539" s="55">
        <f t="shared" si="61"/>
      </c>
      <c r="H539" s="58">
        <f t="shared" si="62"/>
      </c>
    </row>
    <row r="540" spans="2:8" ht="12.75">
      <c r="B540" s="28">
        <f t="shared" si="56"/>
      </c>
      <c r="C540" s="38">
        <f t="shared" si="57"/>
      </c>
      <c r="D540" s="42">
        <f t="shared" si="58"/>
      </c>
      <c r="E540" s="106">
        <f t="shared" si="59"/>
      </c>
      <c r="F540" s="106">
        <f t="shared" si="60"/>
      </c>
      <c r="G540" s="55">
        <f t="shared" si="61"/>
      </c>
      <c r="H540" s="58">
        <f t="shared" si="62"/>
      </c>
    </row>
    <row r="541" spans="2:8" ht="12.75">
      <c r="B541" s="28">
        <f t="shared" si="56"/>
      </c>
      <c r="C541" s="38">
        <f t="shared" si="57"/>
      </c>
      <c r="D541" s="42">
        <f t="shared" si="58"/>
      </c>
      <c r="E541" s="106">
        <f t="shared" si="59"/>
      </c>
      <c r="F541" s="106">
        <f t="shared" si="60"/>
      </c>
      <c r="G541" s="55">
        <f t="shared" si="61"/>
      </c>
      <c r="H541" s="58">
        <f t="shared" si="62"/>
      </c>
    </row>
    <row r="542" spans="2:8" ht="12.75">
      <c r="B542" s="28">
        <f t="shared" si="56"/>
      </c>
      <c r="C542" s="38">
        <f t="shared" si="57"/>
      </c>
      <c r="D542" s="42">
        <f t="shared" si="58"/>
      </c>
      <c r="E542" s="106">
        <f t="shared" si="59"/>
      </c>
      <c r="F542" s="106">
        <f t="shared" si="60"/>
      </c>
      <c r="G542" s="55">
        <f t="shared" si="61"/>
      </c>
      <c r="H542" s="58">
        <f t="shared" si="62"/>
      </c>
    </row>
    <row r="543" spans="2:8" ht="12.75">
      <c r="B543" s="28">
        <f t="shared" si="56"/>
      </c>
      <c r="C543" s="38">
        <f t="shared" si="57"/>
      </c>
      <c r="D543" s="42">
        <f t="shared" si="58"/>
      </c>
      <c r="E543" s="106">
        <f t="shared" si="59"/>
      </c>
      <c r="F543" s="106">
        <f t="shared" si="60"/>
      </c>
      <c r="G543" s="55">
        <f t="shared" si="61"/>
      </c>
      <c r="H543" s="58">
        <f t="shared" si="62"/>
      </c>
    </row>
    <row r="544" spans="2:8" ht="12.75">
      <c r="B544" s="28">
        <f t="shared" si="56"/>
      </c>
      <c r="C544" s="38">
        <f t="shared" si="57"/>
      </c>
      <c r="D544" s="42">
        <f t="shared" si="58"/>
      </c>
      <c r="E544" s="106">
        <f t="shared" si="59"/>
      </c>
      <c r="F544" s="106">
        <f t="shared" si="60"/>
      </c>
      <c r="G544" s="55">
        <f t="shared" si="61"/>
      </c>
      <c r="H544" s="58">
        <f t="shared" si="62"/>
      </c>
    </row>
    <row r="545" spans="2:8" ht="12.75">
      <c r="B545" s="28">
        <f t="shared" si="56"/>
      </c>
      <c r="C545" s="38">
        <f t="shared" si="57"/>
      </c>
      <c r="D545" s="42">
        <f t="shared" si="58"/>
      </c>
      <c r="E545" s="106">
        <f t="shared" si="59"/>
      </c>
      <c r="F545" s="106">
        <f t="shared" si="60"/>
      </c>
      <c r="G545" s="55">
        <f t="shared" si="61"/>
      </c>
      <c r="H545" s="58">
        <f t="shared" si="62"/>
      </c>
    </row>
    <row r="546" spans="2:8" ht="12.75">
      <c r="B546" s="28">
        <f t="shared" si="56"/>
      </c>
      <c r="C546" s="38">
        <f t="shared" si="57"/>
      </c>
      <c r="D546" s="42">
        <f t="shared" si="58"/>
      </c>
      <c r="E546" s="106">
        <f t="shared" si="59"/>
      </c>
      <c r="F546" s="106">
        <f t="shared" si="60"/>
      </c>
      <c r="G546" s="55">
        <f t="shared" si="61"/>
      </c>
      <c r="H546" s="58">
        <f t="shared" si="62"/>
      </c>
    </row>
    <row r="547" spans="2:8" ht="12.75">
      <c r="B547" s="28">
        <f t="shared" si="56"/>
      </c>
      <c r="C547" s="38">
        <f t="shared" si="57"/>
      </c>
      <c r="D547" s="42">
        <f t="shared" si="58"/>
      </c>
      <c r="E547" s="106">
        <f t="shared" si="59"/>
      </c>
      <c r="F547" s="106">
        <f t="shared" si="60"/>
      </c>
      <c r="G547" s="55">
        <f t="shared" si="61"/>
      </c>
      <c r="H547" s="58">
        <f t="shared" si="62"/>
      </c>
    </row>
    <row r="548" spans="2:8" ht="12.75">
      <c r="B548" s="28">
        <f t="shared" si="56"/>
      </c>
      <c r="C548" s="38">
        <f t="shared" si="57"/>
      </c>
      <c r="D548" s="42">
        <f t="shared" si="58"/>
      </c>
      <c r="E548" s="106">
        <f t="shared" si="59"/>
      </c>
      <c r="F548" s="106">
        <f t="shared" si="60"/>
      </c>
      <c r="G548" s="55">
        <f t="shared" si="61"/>
      </c>
      <c r="H548" s="58">
        <f t="shared" si="62"/>
      </c>
    </row>
    <row r="549" spans="2:8" ht="12.75">
      <c r="B549" s="28">
        <f t="shared" si="56"/>
      </c>
      <c r="C549" s="38">
        <f t="shared" si="57"/>
      </c>
      <c r="D549" s="42">
        <f t="shared" si="58"/>
      </c>
      <c r="E549" s="106">
        <f t="shared" si="59"/>
      </c>
      <c r="F549" s="106">
        <f t="shared" si="60"/>
      </c>
      <c r="G549" s="55">
        <f t="shared" si="61"/>
      </c>
      <c r="H549" s="58">
        <f t="shared" si="62"/>
      </c>
    </row>
    <row r="550" spans="2:8" ht="12.75">
      <c r="B550" s="28">
        <f t="shared" si="56"/>
      </c>
      <c r="C550" s="38">
        <f t="shared" si="57"/>
      </c>
      <c r="D550" s="42">
        <f t="shared" si="58"/>
      </c>
      <c r="E550" s="106">
        <f t="shared" si="59"/>
      </c>
      <c r="F550" s="106">
        <f t="shared" si="60"/>
      </c>
      <c r="G550" s="55">
        <f t="shared" si="61"/>
      </c>
      <c r="H550" s="58">
        <f t="shared" si="62"/>
      </c>
    </row>
    <row r="551" spans="2:8" ht="12.75">
      <c r="B551" s="28">
        <f t="shared" si="56"/>
      </c>
      <c r="C551" s="38">
        <f t="shared" si="57"/>
      </c>
      <c r="D551" s="42">
        <f t="shared" si="58"/>
      </c>
      <c r="E551" s="106">
        <f t="shared" si="59"/>
      </c>
      <c r="F551" s="106">
        <f t="shared" si="60"/>
      </c>
      <c r="G551" s="55">
        <f t="shared" si="61"/>
      </c>
      <c r="H551" s="58">
        <f t="shared" si="62"/>
      </c>
    </row>
    <row r="552" spans="2:8" ht="12.75">
      <c r="B552" s="28">
        <f t="shared" si="56"/>
      </c>
      <c r="C552" s="38">
        <f t="shared" si="57"/>
      </c>
      <c r="D552" s="42">
        <f t="shared" si="58"/>
      </c>
      <c r="E552" s="106">
        <f t="shared" si="59"/>
      </c>
      <c r="F552" s="106">
        <f t="shared" si="60"/>
      </c>
      <c r="G552" s="55">
        <f t="shared" si="61"/>
      </c>
      <c r="H552" s="58">
        <f t="shared" si="62"/>
      </c>
    </row>
    <row r="553" spans="2:8" ht="12.75">
      <c r="B553" s="28">
        <f t="shared" si="56"/>
      </c>
      <c r="C553" s="38">
        <f t="shared" si="57"/>
      </c>
      <c r="D553" s="42">
        <f t="shared" si="58"/>
      </c>
      <c r="E553" s="106">
        <f t="shared" si="59"/>
      </c>
      <c r="F553" s="106">
        <f t="shared" si="60"/>
      </c>
      <c r="G553" s="55">
        <f t="shared" si="61"/>
      </c>
      <c r="H553" s="58">
        <f t="shared" si="62"/>
      </c>
    </row>
    <row r="554" spans="2:8" ht="12.75">
      <c r="B554" s="28">
        <f t="shared" si="56"/>
      </c>
      <c r="C554" s="38">
        <f t="shared" si="57"/>
      </c>
      <c r="D554" s="42">
        <f t="shared" si="58"/>
      </c>
      <c r="E554" s="106">
        <f t="shared" si="59"/>
      </c>
      <c r="F554" s="106">
        <f t="shared" si="60"/>
      </c>
      <c r="G554" s="55">
        <f t="shared" si="61"/>
      </c>
      <c r="H554" s="58">
        <f t="shared" si="62"/>
      </c>
    </row>
    <row r="555" spans="2:8" ht="12.75">
      <c r="B555" s="28">
        <f t="shared" si="56"/>
      </c>
      <c r="C555" s="38">
        <f t="shared" si="57"/>
      </c>
      <c r="D555" s="42">
        <f t="shared" si="58"/>
      </c>
      <c r="E555" s="106">
        <f t="shared" si="59"/>
      </c>
      <c r="F555" s="106">
        <f t="shared" si="60"/>
      </c>
      <c r="G555" s="55">
        <f t="shared" si="61"/>
      </c>
      <c r="H555" s="58">
        <f t="shared" si="62"/>
      </c>
    </row>
    <row r="556" spans="2:8" ht="12.75">
      <c r="B556" s="28">
        <f t="shared" si="56"/>
      </c>
      <c r="C556" s="38">
        <f t="shared" si="57"/>
      </c>
      <c r="D556" s="42">
        <f t="shared" si="58"/>
      </c>
      <c r="E556" s="106">
        <f t="shared" si="59"/>
      </c>
      <c r="F556" s="106">
        <f t="shared" si="60"/>
      </c>
      <c r="G556" s="55">
        <f t="shared" si="61"/>
      </c>
      <c r="H556" s="58">
        <f t="shared" si="62"/>
      </c>
    </row>
    <row r="557" spans="2:8" ht="12.75">
      <c r="B557" s="28">
        <f t="shared" si="56"/>
      </c>
      <c r="C557" s="38">
        <f t="shared" si="57"/>
      </c>
      <c r="D557" s="42">
        <f t="shared" si="58"/>
      </c>
      <c r="E557" s="106">
        <f t="shared" si="59"/>
      </c>
      <c r="F557" s="106">
        <f t="shared" si="60"/>
      </c>
      <c r="G557" s="55">
        <f t="shared" si="61"/>
      </c>
      <c r="H557" s="58">
        <f t="shared" si="62"/>
      </c>
    </row>
    <row r="558" spans="2:8" ht="12.75">
      <c r="B558" s="28">
        <f t="shared" si="56"/>
      </c>
      <c r="C558" s="38">
        <f t="shared" si="57"/>
      </c>
      <c r="D558" s="42">
        <f t="shared" si="58"/>
      </c>
      <c r="E558" s="106">
        <f t="shared" si="59"/>
      </c>
      <c r="F558" s="106">
        <f t="shared" si="60"/>
      </c>
      <c r="G558" s="55">
        <f t="shared" si="61"/>
      </c>
      <c r="H558" s="58">
        <f t="shared" si="62"/>
      </c>
    </row>
    <row r="559" spans="2:8" ht="12.75">
      <c r="B559" s="28">
        <f t="shared" si="56"/>
      </c>
      <c r="C559" s="38">
        <f t="shared" si="57"/>
      </c>
      <c r="D559" s="42">
        <f t="shared" si="58"/>
      </c>
      <c r="E559" s="106">
        <f t="shared" si="59"/>
      </c>
      <c r="F559" s="106">
        <f t="shared" si="60"/>
      </c>
      <c r="G559" s="55">
        <f t="shared" si="61"/>
      </c>
      <c r="H559" s="58">
        <f t="shared" si="62"/>
      </c>
    </row>
    <row r="560" spans="2:8" ht="12.75">
      <c r="B560" s="28">
        <f t="shared" si="56"/>
      </c>
      <c r="C560" s="38">
        <f t="shared" si="57"/>
      </c>
      <c r="D560" s="42">
        <f t="shared" si="58"/>
      </c>
      <c r="E560" s="106">
        <f t="shared" si="59"/>
      </c>
      <c r="F560" s="106">
        <f t="shared" si="60"/>
      </c>
      <c r="G560" s="55">
        <f t="shared" si="61"/>
      </c>
      <c r="H560" s="58">
        <f t="shared" si="62"/>
      </c>
    </row>
    <row r="561" spans="2:8" ht="12.75">
      <c r="B561" s="28">
        <f t="shared" si="56"/>
      </c>
      <c r="C561" s="38">
        <f t="shared" si="57"/>
      </c>
      <c r="D561" s="42">
        <f t="shared" si="58"/>
      </c>
      <c r="E561" s="106">
        <f t="shared" si="59"/>
      </c>
      <c r="F561" s="106">
        <f t="shared" si="60"/>
      </c>
      <c r="G561" s="55">
        <f t="shared" si="61"/>
      </c>
      <c r="H561" s="58">
        <f t="shared" si="62"/>
      </c>
    </row>
    <row r="562" spans="2:8" ht="12.75">
      <c r="B562" s="28">
        <f t="shared" si="56"/>
      </c>
      <c r="C562" s="38">
        <f t="shared" si="57"/>
      </c>
      <c r="D562" s="42">
        <f t="shared" si="58"/>
      </c>
      <c r="E562" s="106">
        <f t="shared" si="59"/>
      </c>
      <c r="F562" s="106">
        <f t="shared" si="60"/>
      </c>
      <c r="G562" s="55">
        <f t="shared" si="61"/>
      </c>
      <c r="H562" s="58">
        <f t="shared" si="62"/>
      </c>
    </row>
    <row r="563" spans="2:8" ht="12.75">
      <c r="B563" s="28">
        <f t="shared" si="56"/>
      </c>
      <c r="C563" s="38">
        <f t="shared" si="57"/>
      </c>
      <c r="D563" s="42">
        <f t="shared" si="58"/>
      </c>
      <c r="E563" s="106">
        <f t="shared" si="59"/>
      </c>
      <c r="F563" s="106">
        <f t="shared" si="60"/>
      </c>
      <c r="G563" s="55">
        <f t="shared" si="61"/>
      </c>
      <c r="H563" s="58">
        <f t="shared" si="62"/>
      </c>
    </row>
    <row r="564" spans="2:8" ht="12.75">
      <c r="B564" s="28">
        <f t="shared" si="56"/>
      </c>
      <c r="C564" s="38">
        <f t="shared" si="57"/>
      </c>
      <c r="D564" s="42">
        <f t="shared" si="58"/>
      </c>
      <c r="E564" s="106">
        <f t="shared" si="59"/>
      </c>
      <c r="F564" s="106">
        <f t="shared" si="60"/>
      </c>
      <c r="G564" s="55">
        <f t="shared" si="61"/>
      </c>
      <c r="H564" s="58">
        <f t="shared" si="62"/>
      </c>
    </row>
    <row r="565" spans="2:8" ht="12.75">
      <c r="B565" s="28">
        <f t="shared" si="56"/>
      </c>
      <c r="C565" s="38">
        <f t="shared" si="57"/>
      </c>
      <c r="D565" s="42">
        <f t="shared" si="58"/>
      </c>
      <c r="E565" s="106">
        <f t="shared" si="59"/>
      </c>
      <c r="F565" s="106">
        <f t="shared" si="60"/>
      </c>
      <c r="G565" s="55">
        <f t="shared" si="61"/>
      </c>
      <c r="H565" s="58">
        <f t="shared" si="62"/>
      </c>
    </row>
    <row r="566" spans="2:8" ht="12.75">
      <c r="B566" s="28">
        <f t="shared" si="56"/>
      </c>
      <c r="C566" s="38">
        <f t="shared" si="57"/>
      </c>
      <c r="D566" s="42">
        <f t="shared" si="58"/>
      </c>
      <c r="E566" s="106">
        <f t="shared" si="59"/>
      </c>
      <c r="F566" s="106">
        <f t="shared" si="60"/>
      </c>
      <c r="G566" s="55">
        <f t="shared" si="61"/>
      </c>
      <c r="H566" s="58">
        <f t="shared" si="62"/>
      </c>
    </row>
    <row r="567" spans="2:8" ht="12.75">
      <c r="B567" s="28">
        <f t="shared" si="56"/>
      </c>
      <c r="C567" s="38">
        <f t="shared" si="57"/>
      </c>
      <c r="D567" s="42">
        <f t="shared" si="58"/>
      </c>
      <c r="E567" s="106">
        <f t="shared" si="59"/>
      </c>
      <c r="F567" s="106">
        <f t="shared" si="60"/>
      </c>
      <c r="G567" s="55">
        <f t="shared" si="61"/>
      </c>
      <c r="H567" s="58">
        <f t="shared" si="62"/>
      </c>
    </row>
    <row r="568" spans="2:8" ht="12.75">
      <c r="B568" s="28">
        <f t="shared" si="56"/>
      </c>
      <c r="C568" s="38">
        <f t="shared" si="57"/>
      </c>
      <c r="D568" s="42">
        <f t="shared" si="58"/>
      </c>
      <c r="E568" s="106">
        <f t="shared" si="59"/>
      </c>
      <c r="F568" s="106">
        <f t="shared" si="60"/>
      </c>
      <c r="G568" s="55">
        <f t="shared" si="61"/>
      </c>
      <c r="H568" s="58">
        <f t="shared" si="62"/>
      </c>
    </row>
    <row r="569" spans="2:8" ht="12.75">
      <c r="B569" s="28">
        <f t="shared" si="56"/>
      </c>
      <c r="C569" s="38">
        <f t="shared" si="57"/>
      </c>
      <c r="D569" s="42">
        <f t="shared" si="58"/>
      </c>
      <c r="E569" s="106">
        <f t="shared" si="59"/>
      </c>
      <c r="F569" s="106">
        <f t="shared" si="60"/>
      </c>
      <c r="G569" s="55">
        <f t="shared" si="61"/>
      </c>
      <c r="H569" s="58">
        <f t="shared" si="62"/>
      </c>
    </row>
    <row r="570" spans="5:6" ht="12.75">
      <c r="E570" s="107"/>
      <c r="F570" s="107"/>
    </row>
    <row r="571" spans="5:6" ht="12.75">
      <c r="E571" s="107"/>
      <c r="F571" s="107"/>
    </row>
    <row r="572" spans="5:6" ht="12.75">
      <c r="E572" s="107"/>
      <c r="F572" s="107"/>
    </row>
    <row r="573" spans="5:6" ht="12.75">
      <c r="E573" s="107"/>
      <c r="F573" s="107"/>
    </row>
    <row r="574" spans="5:6" ht="12.75">
      <c r="E574" s="107"/>
      <c r="F574" s="107"/>
    </row>
    <row r="575" spans="5:6" ht="12.75">
      <c r="E575" s="107"/>
      <c r="F575" s="107"/>
    </row>
    <row r="576" spans="5:6" ht="12.75">
      <c r="E576" s="107"/>
      <c r="F576" s="107"/>
    </row>
    <row r="577" spans="5:6" ht="12.75">
      <c r="E577" s="107"/>
      <c r="F577" s="107"/>
    </row>
    <row r="578" spans="5:6" ht="12.75">
      <c r="E578" s="107"/>
      <c r="F578" s="107"/>
    </row>
    <row r="579" spans="5:6" ht="12.75">
      <c r="E579" s="107"/>
      <c r="F579" s="107"/>
    </row>
    <row r="580" spans="5:6" ht="12.75">
      <c r="E580" s="107"/>
      <c r="F580" s="107"/>
    </row>
    <row r="581" spans="5:6" ht="12.75">
      <c r="E581" s="107"/>
      <c r="F581" s="107"/>
    </row>
    <row r="582" spans="5:6" ht="12.75">
      <c r="E582" s="107"/>
      <c r="F582" s="107"/>
    </row>
    <row r="583" spans="5:6" ht="12.75">
      <c r="E583" s="107"/>
      <c r="F583" s="107"/>
    </row>
    <row r="584" spans="5:6" ht="12.75">
      <c r="E584" s="107"/>
      <c r="F584" s="107"/>
    </row>
    <row r="585" spans="5:6" ht="12.75">
      <c r="E585" s="107"/>
      <c r="F585" s="107"/>
    </row>
    <row r="586" spans="5:6" ht="12.75">
      <c r="E586" s="107"/>
      <c r="F586" s="107"/>
    </row>
    <row r="587" spans="5:6" ht="12.75">
      <c r="E587" s="107"/>
      <c r="F587" s="107"/>
    </row>
    <row r="588" spans="5:6" ht="12.75">
      <c r="E588" s="107"/>
      <c r="F588" s="107"/>
    </row>
    <row r="589" spans="5:6" ht="12.75">
      <c r="E589" s="107"/>
      <c r="F589" s="107"/>
    </row>
    <row r="590" spans="5:6" ht="12.75">
      <c r="E590" s="107"/>
      <c r="F590" s="107"/>
    </row>
    <row r="591" spans="5:6" ht="12.75">
      <c r="E591" s="107"/>
      <c r="F591" s="107"/>
    </row>
    <row r="592" spans="5:6" ht="12.75">
      <c r="E592" s="107"/>
      <c r="F592" s="107"/>
    </row>
    <row r="593" spans="5:6" ht="12.75">
      <c r="E593" s="107"/>
      <c r="F593" s="107"/>
    </row>
    <row r="594" spans="5:6" ht="12.75">
      <c r="E594" s="107"/>
      <c r="F594" s="107"/>
    </row>
    <row r="595" spans="5:6" ht="12.75">
      <c r="E595" s="107"/>
      <c r="F595" s="107"/>
    </row>
    <row r="596" spans="5:6" ht="12.75">
      <c r="E596" s="107"/>
      <c r="F596" s="107"/>
    </row>
    <row r="597" spans="5:6" ht="12.75">
      <c r="E597" s="107"/>
      <c r="F597" s="107"/>
    </row>
    <row r="598" spans="5:6" ht="12.75">
      <c r="E598" s="107"/>
      <c r="F598" s="107"/>
    </row>
    <row r="599" spans="5:6" ht="12.75">
      <c r="E599" s="107"/>
      <c r="F599" s="107"/>
    </row>
    <row r="600" spans="5:6" ht="12.75">
      <c r="E600" s="107"/>
      <c r="F600" s="107"/>
    </row>
    <row r="601" spans="5:6" ht="12.75">
      <c r="E601" s="107"/>
      <c r="F601" s="107"/>
    </row>
    <row r="602" spans="5:6" ht="12.75">
      <c r="E602" s="107"/>
      <c r="F602" s="107"/>
    </row>
    <row r="603" spans="5:6" ht="12.75">
      <c r="E603" s="107"/>
      <c r="F603" s="107"/>
    </row>
    <row r="604" spans="5:6" ht="12.75">
      <c r="E604" s="107"/>
      <c r="F604" s="107"/>
    </row>
    <row r="605" spans="5:6" ht="12.75">
      <c r="E605" s="107"/>
      <c r="F605" s="107"/>
    </row>
    <row r="606" spans="5:6" ht="12.75">
      <c r="E606" s="107"/>
      <c r="F606" s="107"/>
    </row>
    <row r="607" spans="5:6" ht="12.75">
      <c r="E607" s="107"/>
      <c r="F607" s="107"/>
    </row>
    <row r="608" spans="5:6" ht="12.75">
      <c r="E608" s="107"/>
      <c r="F608" s="107"/>
    </row>
    <row r="609" spans="5:6" ht="12.75">
      <c r="E609" s="107"/>
      <c r="F609" s="107"/>
    </row>
    <row r="610" spans="5:6" ht="12.75">
      <c r="E610" s="107"/>
      <c r="F610" s="107"/>
    </row>
    <row r="611" spans="5:6" ht="12.75">
      <c r="E611" s="107"/>
      <c r="F611" s="107"/>
    </row>
    <row r="612" spans="5:6" ht="12.75">
      <c r="E612" s="107"/>
      <c r="F612" s="107"/>
    </row>
    <row r="613" spans="5:6" ht="12.75">
      <c r="E613" s="107"/>
      <c r="F613" s="107"/>
    </row>
    <row r="614" spans="5:6" ht="12.75">
      <c r="E614" s="107"/>
      <c r="F614" s="107"/>
    </row>
    <row r="615" spans="5:6" ht="12.75">
      <c r="E615" s="107"/>
      <c r="F615" s="107"/>
    </row>
    <row r="616" spans="5:6" ht="12.75">
      <c r="E616" s="107"/>
      <c r="F616" s="107"/>
    </row>
    <row r="617" spans="5:6" ht="12.75">
      <c r="E617" s="107"/>
      <c r="F617" s="107"/>
    </row>
    <row r="618" spans="5:6" ht="12.75">
      <c r="E618" s="107"/>
      <c r="F618" s="107"/>
    </row>
    <row r="619" spans="5:6" ht="12.75">
      <c r="E619" s="107"/>
      <c r="F619" s="107"/>
    </row>
    <row r="620" spans="5:6" ht="12.75">
      <c r="E620" s="107"/>
      <c r="F620" s="107"/>
    </row>
    <row r="621" spans="5:6" ht="12.75">
      <c r="E621" s="107"/>
      <c r="F621" s="107"/>
    </row>
    <row r="622" spans="5:6" ht="12.75">
      <c r="E622" s="107"/>
      <c r="F622" s="107"/>
    </row>
    <row r="623" spans="5:6" ht="12.75">
      <c r="E623" s="107"/>
      <c r="F623" s="107"/>
    </row>
    <row r="624" spans="5:6" ht="12.75">
      <c r="E624" s="107"/>
      <c r="F624" s="107"/>
    </row>
    <row r="625" spans="5:6" ht="12.75">
      <c r="E625" s="107"/>
      <c r="F625" s="107"/>
    </row>
    <row r="626" spans="5:6" ht="12.75">
      <c r="E626" s="107"/>
      <c r="F626" s="107"/>
    </row>
    <row r="627" spans="5:6" ht="12.75">
      <c r="E627" s="107"/>
      <c r="F627" s="107"/>
    </row>
    <row r="628" spans="5:6" ht="12.75">
      <c r="E628" s="107"/>
      <c r="F628" s="107"/>
    </row>
    <row r="629" spans="5:6" ht="12.75">
      <c r="E629" s="107"/>
      <c r="F629" s="107"/>
    </row>
    <row r="630" spans="5:6" ht="12.75">
      <c r="E630" s="107"/>
      <c r="F630" s="107"/>
    </row>
    <row r="631" spans="5:6" ht="12.75">
      <c r="E631" s="107"/>
      <c r="F631" s="107"/>
    </row>
    <row r="632" spans="5:6" ht="12.75">
      <c r="E632" s="107"/>
      <c r="F632" s="107"/>
    </row>
    <row r="633" spans="5:6" ht="12.75">
      <c r="E633" s="107"/>
      <c r="F633" s="107"/>
    </row>
    <row r="634" spans="5:6" ht="12.75">
      <c r="E634" s="107"/>
      <c r="F634" s="107"/>
    </row>
    <row r="635" spans="5:6" ht="12.75">
      <c r="E635" s="107"/>
      <c r="F635" s="107"/>
    </row>
    <row r="636" spans="5:6" ht="12.75">
      <c r="E636" s="107"/>
      <c r="F636" s="107"/>
    </row>
    <row r="637" spans="5:6" ht="12.75">
      <c r="E637" s="107"/>
      <c r="F637" s="107"/>
    </row>
    <row r="638" spans="5:6" ht="12.75">
      <c r="E638" s="107"/>
      <c r="F638" s="107"/>
    </row>
    <row r="639" spans="5:6" ht="12.75">
      <c r="E639" s="107"/>
      <c r="F639" s="107"/>
    </row>
    <row r="640" spans="5:6" ht="12.75">
      <c r="E640" s="107"/>
      <c r="F640" s="107"/>
    </row>
    <row r="641" spans="5:6" ht="12.75">
      <c r="E641" s="107"/>
      <c r="F641" s="107"/>
    </row>
    <row r="642" spans="5:6" ht="12.75">
      <c r="E642" s="107"/>
      <c r="F642" s="107"/>
    </row>
    <row r="643" spans="5:6" ht="12.75">
      <c r="E643" s="107"/>
      <c r="F643" s="107"/>
    </row>
    <row r="644" spans="5:6" ht="12.75">
      <c r="E644" s="107"/>
      <c r="F644" s="107"/>
    </row>
    <row r="645" spans="5:6" ht="12.75">
      <c r="E645" s="107"/>
      <c r="F645" s="107"/>
    </row>
    <row r="646" spans="5:6" ht="12.75">
      <c r="E646" s="107"/>
      <c r="F646" s="107"/>
    </row>
    <row r="647" spans="5:6" ht="12.75">
      <c r="E647" s="107"/>
      <c r="F647" s="107"/>
    </row>
    <row r="648" spans="5:6" ht="12.75">
      <c r="E648" s="107"/>
      <c r="F648" s="107"/>
    </row>
    <row r="649" spans="5:6" ht="12.75">
      <c r="E649" s="107"/>
      <c r="F649" s="107"/>
    </row>
    <row r="650" spans="5:6" ht="12.75">
      <c r="E650" s="107"/>
      <c r="F650" s="107"/>
    </row>
    <row r="651" spans="5:6" ht="12.75">
      <c r="E651" s="107"/>
      <c r="F651" s="107"/>
    </row>
    <row r="652" spans="5:6" ht="12.75">
      <c r="E652" s="107"/>
      <c r="F652" s="107"/>
    </row>
    <row r="653" spans="5:6" ht="12.75">
      <c r="E653" s="107"/>
      <c r="F653" s="107"/>
    </row>
    <row r="654" spans="5:6" ht="12.75">
      <c r="E654" s="107"/>
      <c r="F654" s="107"/>
    </row>
    <row r="655" spans="5:6" ht="12.75">
      <c r="E655" s="107"/>
      <c r="F655" s="107"/>
    </row>
    <row r="656" spans="5:6" ht="12.75">
      <c r="E656" s="107"/>
      <c r="F656" s="107"/>
    </row>
    <row r="657" spans="5:6" ht="12.75">
      <c r="E657" s="107"/>
      <c r="F657" s="107"/>
    </row>
    <row r="658" spans="5:6" ht="12.75">
      <c r="E658" s="107"/>
      <c r="F658" s="107"/>
    </row>
    <row r="659" spans="5:6" ht="12.75">
      <c r="E659" s="107"/>
      <c r="F659" s="107"/>
    </row>
    <row r="660" spans="5:6" ht="12.75">
      <c r="E660" s="107"/>
      <c r="F660" s="107"/>
    </row>
    <row r="661" spans="5:6" ht="12.75">
      <c r="E661" s="107"/>
      <c r="F661" s="107"/>
    </row>
    <row r="662" spans="5:6" ht="12.75">
      <c r="E662" s="107"/>
      <c r="F662" s="107"/>
    </row>
    <row r="663" spans="5:6" ht="12.75">
      <c r="E663" s="107"/>
      <c r="F663" s="107"/>
    </row>
    <row r="664" spans="5:6" ht="12.75">
      <c r="E664" s="107"/>
      <c r="F664" s="107"/>
    </row>
    <row r="665" spans="5:6" ht="12.75">
      <c r="E665" s="107"/>
      <c r="F665" s="107"/>
    </row>
    <row r="666" spans="5:6" ht="12.75">
      <c r="E666" s="107"/>
      <c r="F666" s="107"/>
    </row>
    <row r="667" spans="5:6" ht="12.75">
      <c r="E667" s="107"/>
      <c r="F667" s="107"/>
    </row>
    <row r="668" spans="5:6" ht="12.75">
      <c r="E668" s="107"/>
      <c r="F668" s="107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D8" name="Intervallo1"/>
  </protectedRanges>
  <hyperlinks>
    <hyperlink ref="I3" r:id="rId1" display="http://www.utifin.com/prestiti/piccoli-piccolissimi-prestiti-online.htm?ref:UtiFinRatePresXlx"/>
    <hyperlink ref="F13:H13" r:id="rId2" tooltip="calcolo mutuo con preammortamento excel" display="calcolo mutuo con preammortamento excel"/>
    <hyperlink ref="E3:H3" r:id="rId3" tooltip="Calcolo Rapporto Rata Reddito e Massimo Finanziabile &amp; Sostenibile" display="Calcolo Rapporto Rata Reddito e Massimo Finanziabile &amp; Sostenibile"/>
    <hyperlink ref="E3:I3" r:id="rId4" tooltip="Calcolo Rapporto Rata Reddito Di Un Mutuo e Massimo Finanziabile " display="Calcolo Rapporto Rata Reddito Di Un Mutuo e Massimo Finanziabile "/>
    <hyperlink ref="E4:H4" r:id="rId5" tooltip="Calcolo + Mutuo Con Ammortamento Italiano: Quando Ed A Chi Conviene?" display="Calcolo + Mutuo Con Ammortamento Italiano: Quando Ed A Chi Conviene?"/>
    <hyperlink ref="E2:I2" r:id="rId6" tooltip="Mutuo Prima Casa Con Durata Fino a 40 anni: Banche Che Lo Fanno E Quando Conviene" display="Mutuo Prima Casa Fino a 40 anni: Banche Che Lo Fanno E Quando Conviene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10"/>
  <headerFooter alignWithMargins="0">
    <oddFooter>&amp;C&amp;11Pagina &amp;P</oddFooter>
  </headerFooter>
  <ignoredErrors>
    <ignoredError sqref="D14" unlockedFormula="1"/>
  </ignoredErrors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PreFin.it</Manager>
  <Company>www.prefin.it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di calcolo preammortamento mutuo excel xls 2024</dc:title>
  <dc:subject>File per calcolare il preammortamento di un mutuo con excel xls</dc:subject>
  <dc:creator>Prefin.it</dc:creator>
  <cp:keywords>preammortamento; ammortamento; calcolo; mutuo; excel; xls; prefin.it</cp:keywords>
  <dc:description>Foglio elettronico di calcolo  preammortamento di un mutuo in excel xls con rata di solo interessi ed ammortamento by Prefin.it 2024</dc:description>
  <cp:lastModifiedBy>Rodolfo</cp:lastModifiedBy>
  <cp:lastPrinted>2007-08-06T12:26:11Z</cp:lastPrinted>
  <dcterms:created xsi:type="dcterms:W3CDTF">2000-09-27T14:26:38Z</dcterms:created>
  <dcterms:modified xsi:type="dcterms:W3CDTF">2024-01-08T08:49:33Z</dcterms:modified>
  <cp:category>software; applicazione; programma; calcolo; excel; xls; preammortamento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preammortamento muto excel xls">
    <vt:lpwstr>calcolo preammortamento mutuo excel xls</vt:lpwstr>
  </property>
  <property fmtid="{D5CDD505-2E9C-101B-9397-08002B2CF9AE}" pid="3" name="Prefin.it">
    <vt:lpwstr>preammortamento mutuo excel xls</vt:lpwstr>
  </property>
</Properties>
</file>